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1000" activeTab="0"/>
  </bookViews>
  <sheets>
    <sheet name="Анкета" sheetId="1" r:id="rId1"/>
    <sheet name="СВОД" sheetId="2" r:id="rId2"/>
    <sheet name="1,7" sheetId="3" r:id="rId3"/>
    <sheet name="1,8" sheetId="4" r:id="rId4"/>
    <sheet name="Тепловой баланс" sheetId="5" r:id="rId5"/>
    <sheet name="тепловой баланс помесячно" sheetId="6" r:id="rId6"/>
    <sheet name="Основ мат" sheetId="7" r:id="rId7"/>
    <sheet name="Вспом мат" sheetId="8" r:id="rId8"/>
    <sheet name="Раб и усл" sheetId="9" r:id="rId9"/>
    <sheet name="Покуп тепло" sheetId="10" r:id="rId10"/>
    <sheet name="Топливо" sheetId="11" r:id="rId11"/>
    <sheet name="Рашифровка Эл эн" sheetId="12" r:id="rId12"/>
    <sheet name="Эл эн" sheetId="13" r:id="rId13"/>
    <sheet name="ФОТ и ЕСН" sheetId="14" r:id="rId14"/>
    <sheet name="Амортизация" sheetId="15" r:id="rId15"/>
    <sheet name="Прочие" sheetId="16" r:id="rId16"/>
    <sheet name="ДД (НД)" sheetId="17" r:id="rId17"/>
    <sheet name="Прибыль" sheetId="18" r:id="rId18"/>
    <sheet name="Реализация" sheetId="19" r:id="rId19"/>
    <sheet name="Доп инф" sheetId="20" r:id="rId20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Z_C788260C_779A_4E92_8800_F1128713AA59_.wvu.PrintArea" localSheetId="2" hidden="1">'1,7'!$A$1:$R$37</definedName>
    <definedName name="Z_C788260C_779A_4E92_8800_F1128713AA59_.wvu.PrintArea" localSheetId="3" hidden="1">'1,8'!$A$1:$L$53</definedName>
    <definedName name="Z_C788260C_779A_4E92_8800_F1128713AA59_.wvu.PrintArea" localSheetId="0" hidden="1">'Анкета'!$A$1:$F$55</definedName>
    <definedName name="Z_C788260C_779A_4E92_8800_F1128713AA59_.wvu.PrintArea" localSheetId="17" hidden="1">'Прибыль'!$A$1:$I$27</definedName>
    <definedName name="Z_C788260C_779A_4E92_8800_F1128713AA59_.wvu.PrintArea" localSheetId="1" hidden="1">'СВОД'!$A$2:$K$73</definedName>
    <definedName name="Z_C788260C_779A_4E92_8800_F1128713AA59_.wvu.PrintArea" localSheetId="12" hidden="1">'Эл эн'!$A$1:$I$14</definedName>
    <definedName name="Z_C788260C_779A_4E92_8800_F1128713AA59_.wvu.PrintTitles" localSheetId="1" hidden="1">'СВОД'!$3:$4</definedName>
    <definedName name="Z_C788260C_779A_4E92_8800_F1128713AA59_.wvu.Rows" localSheetId="4" hidden="1">'Тепловой баланс'!$19:$19</definedName>
    <definedName name="_xlnm.Print_Titles" localSheetId="1">'СВОД'!$3:$4</definedName>
    <definedName name="_xlnm.Print_Titles" localSheetId="5">'тепловой баланс помесячно'!$5:$6</definedName>
    <definedName name="_xlnm.Print_Area" localSheetId="2">'1,7'!$A$1:$R$37</definedName>
    <definedName name="_xlnm.Print_Area" localSheetId="3">'1,8'!$A$1:$L$53</definedName>
    <definedName name="_xlnm.Print_Area" localSheetId="0">'Анкета'!$A$1:$F$55</definedName>
    <definedName name="_xlnm.Print_Area" localSheetId="17">'Прибыль'!$A$1:$I$27</definedName>
    <definedName name="_xlnm.Print_Area" localSheetId="18">'Реализация'!$A$1:$L$71</definedName>
    <definedName name="_xlnm.Print_Area" localSheetId="1">'СВОД'!$A$1:$L$73</definedName>
    <definedName name="_xlnm.Print_Area" localSheetId="5">'тепловой баланс помесячно'!$A$1:$R$109</definedName>
    <definedName name="_xlnm.Print_Area" localSheetId="10">'Топливо'!$A$1:$R$36</definedName>
    <definedName name="_xlnm.Print_Area" localSheetId="12">'Эл эн'!$A$1:$I$14</definedName>
  </definedNames>
  <calcPr fullCalcOnLoad="1"/>
</workbook>
</file>

<file path=xl/sharedStrings.xml><?xml version="1.0" encoding="utf-8"?>
<sst xmlns="http://schemas.openxmlformats.org/spreadsheetml/2006/main" count="1284" uniqueCount="448">
  <si>
    <t>№ п/п</t>
  </si>
  <si>
    <t>Наименование показателя</t>
  </si>
  <si>
    <t>Единица измерения</t>
  </si>
  <si>
    <t>Всего</t>
  </si>
  <si>
    <t>производство</t>
  </si>
  <si>
    <t>передача</t>
  </si>
  <si>
    <t>Производственные показатели</t>
  </si>
  <si>
    <t>Выработка тепловой энергии</t>
  </si>
  <si>
    <t>Гкал</t>
  </si>
  <si>
    <t>Технологические нужды котельной</t>
  </si>
  <si>
    <t>То же в %</t>
  </si>
  <si>
    <t>%</t>
  </si>
  <si>
    <t>Покупная тепловая энергия</t>
  </si>
  <si>
    <t>Отпуск в сеть</t>
  </si>
  <si>
    <t>Потери тепловой энергии</t>
  </si>
  <si>
    <t>Полезный отпуск, в том числе:</t>
  </si>
  <si>
    <t>6.1.</t>
  </si>
  <si>
    <t>население</t>
  </si>
  <si>
    <t>6.2.</t>
  </si>
  <si>
    <t>бюджетные потребители</t>
  </si>
  <si>
    <t>6.3.</t>
  </si>
  <si>
    <t>оптовые перепродавцы</t>
  </si>
  <si>
    <t>6.4.</t>
  </si>
  <si>
    <t>иные потребители</t>
  </si>
  <si>
    <t>6.5.</t>
  </si>
  <si>
    <t>Технико-экономические показатели</t>
  </si>
  <si>
    <t>1.</t>
  </si>
  <si>
    <t>Основные материалы, в том числе:</t>
  </si>
  <si>
    <t>тыс.руб.</t>
  </si>
  <si>
    <t>затраты на услуги водоснабжения</t>
  </si>
  <si>
    <t>объём воды</t>
  </si>
  <si>
    <t>м3</t>
  </si>
  <si>
    <t>тариф на водоснабжение</t>
  </si>
  <si>
    <t>руб./м3</t>
  </si>
  <si>
    <t>затраты на услуги водоотведения</t>
  </si>
  <si>
    <t>объём стоков</t>
  </si>
  <si>
    <t>тариф на водоотведение</t>
  </si>
  <si>
    <t>2.</t>
  </si>
  <si>
    <t>Вспомогательные материалы, в том числе:</t>
  </si>
  <si>
    <t>3.</t>
  </si>
  <si>
    <t>Работы и услуги производственного характера, в том числе:</t>
  </si>
  <si>
    <t>4.</t>
  </si>
  <si>
    <t>Покупная тепловая энергия, в том числе от:</t>
  </si>
  <si>
    <t>5.</t>
  </si>
  <si>
    <t>Топливо на технологические нужды</t>
  </si>
  <si>
    <t>цена топлива</t>
  </si>
  <si>
    <t>руб/тнт</t>
  </si>
  <si>
    <t>расход  натурального топлива</t>
  </si>
  <si>
    <t>тнт</t>
  </si>
  <si>
    <t>переводной коэффициент</t>
  </si>
  <si>
    <t>расход условного топлива</t>
  </si>
  <si>
    <t>тут</t>
  </si>
  <si>
    <t>удельный расход условного топлива</t>
  </si>
  <si>
    <t>кг.у.т./Гкал</t>
  </si>
  <si>
    <t>6.</t>
  </si>
  <si>
    <t>Электроэнергия на технологические нужды</t>
  </si>
  <si>
    <t>тариф на электроэнергию</t>
  </si>
  <si>
    <t>руб./кВтч</t>
  </si>
  <si>
    <t>расход электроэнергии</t>
  </si>
  <si>
    <t>тыс.кВтч</t>
  </si>
  <si>
    <t>удельный расход электроэнергии</t>
  </si>
  <si>
    <t>кВтч/Гкал</t>
  </si>
  <si>
    <t>7.</t>
  </si>
  <si>
    <t>Заработная плата</t>
  </si>
  <si>
    <t>численность</t>
  </si>
  <si>
    <t>чел.</t>
  </si>
  <si>
    <t>месячный ФОТ одного человека</t>
  </si>
  <si>
    <t>руб./мес</t>
  </si>
  <si>
    <t>8.</t>
  </si>
  <si>
    <t>Отчисления в ЕСН</t>
  </si>
  <si>
    <t>То же в % от ФОТ</t>
  </si>
  <si>
    <t>9.</t>
  </si>
  <si>
    <t>Амортизация</t>
  </si>
  <si>
    <t>10.</t>
  </si>
  <si>
    <t>Прочие, в том числе:</t>
  </si>
  <si>
    <t>11.</t>
  </si>
  <si>
    <t>12.</t>
  </si>
  <si>
    <t>Недостаток средств</t>
  </si>
  <si>
    <t>13.</t>
  </si>
  <si>
    <t>Избыток средств</t>
  </si>
  <si>
    <t>Прибыль</t>
  </si>
  <si>
    <t>Балансовая прибыль, в том числе:</t>
  </si>
  <si>
    <t>1.1.</t>
  </si>
  <si>
    <t>прибыль на развитие производства</t>
  </si>
  <si>
    <t>1.2.</t>
  </si>
  <si>
    <t>прибыль на социальное развитие</t>
  </si>
  <si>
    <t>1.3.</t>
  </si>
  <si>
    <t>прибыль на поощрение</t>
  </si>
  <si>
    <t>1.4.</t>
  </si>
  <si>
    <t>дивиденды по акциям</t>
  </si>
  <si>
    <t>1.5.</t>
  </si>
  <si>
    <t>прибыль на другие цели</t>
  </si>
  <si>
    <t>1.6.</t>
  </si>
  <si>
    <t>прибыль на уплату налогов, в том числе:</t>
  </si>
  <si>
    <t>1.6.1.</t>
  </si>
  <si>
    <t>налог на прибыль</t>
  </si>
  <si>
    <t>1.6.2.</t>
  </si>
  <si>
    <t>другие налоги и сборы</t>
  </si>
  <si>
    <t>Дополнительная информация</t>
  </si>
  <si>
    <t>Уставный капитал на последнюю дату</t>
  </si>
  <si>
    <t>Добавочный капитал</t>
  </si>
  <si>
    <t>Долгосрочне обязательства</t>
  </si>
  <si>
    <t>Инвестируемый капитал</t>
  </si>
  <si>
    <t>Средний тариф на тепловую энергию</t>
  </si>
  <si>
    <t>Среднеотпускной тариф</t>
  </si>
  <si>
    <t>руб./Гкал</t>
  </si>
  <si>
    <t>Приложение 1</t>
  </si>
  <si>
    <t>Приложение 2</t>
  </si>
  <si>
    <t>Приложение 3</t>
  </si>
  <si>
    <t xml:space="preserve">собственное потребление </t>
  </si>
  <si>
    <t>собственное потребление</t>
  </si>
  <si>
    <t xml:space="preserve">тариф </t>
  </si>
  <si>
    <t>Приложение 5</t>
  </si>
  <si>
    <t>Приложение 6</t>
  </si>
  <si>
    <t>Приложение 13</t>
  </si>
  <si>
    <t>Приложение 8</t>
  </si>
  <si>
    <t>Приложение 10</t>
  </si>
  <si>
    <t>Приложение 11</t>
  </si>
  <si>
    <t>Приложение 12</t>
  </si>
  <si>
    <t>Приложение 9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</si>
  <si>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</si>
  <si>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</si>
  <si>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ИТОГО</t>
  </si>
  <si>
    <t>Вспомогательные материалы</t>
  </si>
  <si>
    <t>Прочие расходы</t>
  </si>
  <si>
    <t>ИТОГО расходы</t>
  </si>
  <si>
    <t>Кредиторская задолженность, не покрываемая встречными обязательствами дебиторов</t>
  </si>
  <si>
    <t>Дебиторская задолженность</t>
  </si>
  <si>
    <t>Кредиторская задолженность</t>
  </si>
  <si>
    <t>АНКЕТА  РЕГУЛИРУЕМОЙ ОРГАНИЗАЦИИ</t>
  </si>
  <si>
    <t xml:space="preserve">1. Полное наименование организации   </t>
  </si>
  <si>
    <t xml:space="preserve">2. Сокращенное наименование организации </t>
  </si>
  <si>
    <t>3.1. Индекс</t>
  </si>
  <si>
    <t>3.2. Район (город)</t>
  </si>
  <si>
    <t>3.3. Населённый пункт</t>
  </si>
  <si>
    <t>3.4. Адрес (улица, №)</t>
  </si>
  <si>
    <t>4. Руководитель</t>
  </si>
  <si>
    <t>4.1. Должность</t>
  </si>
  <si>
    <t>4.2. Ф.И.О.</t>
  </si>
  <si>
    <t>5. Рабочий телефон</t>
  </si>
  <si>
    <t xml:space="preserve">6. Факс </t>
  </si>
  <si>
    <t>(аренда, хозяйственное ведение, оперативное управление, безвозмездное пользование, собственное)</t>
  </si>
  <si>
    <t>Теплоноситель вода</t>
  </si>
  <si>
    <t>Теплоноситель пар</t>
  </si>
  <si>
    <t xml:space="preserve">Действующий тариф руб./Гкал, </t>
  </si>
  <si>
    <t>Примечание</t>
  </si>
  <si>
    <t>в том числе: население</t>
  </si>
  <si>
    <t>бюджет</t>
  </si>
  <si>
    <t>Период регулирования</t>
  </si>
  <si>
    <t>Жилые дома частн. сектора (шт)</t>
  </si>
  <si>
    <t>Бюджетные орг-ции (шт)</t>
  </si>
  <si>
    <t>Предприятия, организации (шт)</t>
  </si>
  <si>
    <t>14.1. Тепловая энергия</t>
  </si>
  <si>
    <t xml:space="preserve">в т. ч. с приборами учета </t>
  </si>
  <si>
    <r>
      <t xml:space="preserve">15.1. Тепловая энергия </t>
    </r>
    <r>
      <rPr>
        <sz val="10"/>
        <rFont val="Times New Roman"/>
        <family val="1"/>
      </rPr>
      <t>(производство, передача, купля-продажа, сбыт)</t>
    </r>
  </si>
  <si>
    <r>
      <t xml:space="preserve">15.4. Прочие </t>
    </r>
    <r>
      <rPr>
        <sz val="10"/>
        <rFont val="Times New Roman"/>
        <family val="1"/>
      </rPr>
      <t>(перечислить все остальные виды деятельности)</t>
    </r>
  </si>
  <si>
    <t>выбрать из списка</t>
  </si>
  <si>
    <t xml:space="preserve"> (обычная/упрощённая)</t>
  </si>
  <si>
    <t>Уставный капитал, тыс.руб</t>
  </si>
  <si>
    <t>Добавочный капитал, тыс.руб</t>
  </si>
  <si>
    <t>Долгосрочные обязательства, тыс.руб</t>
  </si>
  <si>
    <t>Дебиторская задолженность, тыс.руб</t>
  </si>
  <si>
    <t>Кредиторская задолженность, тыс.руб</t>
  </si>
  <si>
    <t>Руководитель организации __________________________ / ____________________/</t>
  </si>
  <si>
    <t>М.П.</t>
  </si>
  <si>
    <t xml:space="preserve">                             (подпись)                                            (Ф.И.О.)</t>
  </si>
  <si>
    <t>Дата заполнения _____________________</t>
  </si>
  <si>
    <t>обычная</t>
  </si>
  <si>
    <t>упрощённая (объект налогообложения "доходы")</t>
  </si>
  <si>
    <t>упрощённая (объект налогообложения "доходы минус расходы")</t>
  </si>
  <si>
    <t>Пояснения</t>
  </si>
  <si>
    <t xml:space="preserve">Наименование показателя </t>
  </si>
  <si>
    <r>
      <t xml:space="preserve">Наименование показателя </t>
    </r>
    <r>
      <rPr>
        <b/>
        <sz val="14"/>
        <rFont val="Times New Roman"/>
        <family val="1"/>
      </rPr>
      <t>ГАЗ</t>
    </r>
  </si>
  <si>
    <t>Пояснения ЕСН</t>
  </si>
  <si>
    <t>Пояснения ФОТ</t>
  </si>
  <si>
    <r>
      <t>3. Почтовый адрес</t>
    </r>
    <r>
      <rPr>
        <sz val="14"/>
        <rFont val="Times New Roman"/>
        <family val="1"/>
      </rPr>
      <t xml:space="preserve">   </t>
    </r>
  </si>
  <si>
    <t>Отклонение</t>
  </si>
  <si>
    <t>Наименование организации</t>
  </si>
  <si>
    <t>Наименование поставщика электроэнергии</t>
  </si>
  <si>
    <t>Недостаток (избыток) средств на оплату эл.энергии тыс.руб.</t>
  </si>
  <si>
    <t>Фактический расход эл/энергии. тыс.кВтч</t>
  </si>
  <si>
    <t>тариф (без НДС), руб./кВтч, (руб./кВт в мес)</t>
  </si>
  <si>
    <t>Расход эл/энергии, тыс.кВтч</t>
  </si>
  <si>
    <t>Затраты на  электроэнергию тыс.руб.</t>
  </si>
  <si>
    <t>Одноставочный тариф</t>
  </si>
  <si>
    <t>в т.ч. по уровням напряжения</t>
  </si>
  <si>
    <t xml:space="preserve">                              НН</t>
  </si>
  <si>
    <t xml:space="preserve">                              СН-1</t>
  </si>
  <si>
    <t xml:space="preserve">                              СН-2</t>
  </si>
  <si>
    <t xml:space="preserve">                              ВН</t>
  </si>
  <si>
    <t>Итого:</t>
  </si>
  <si>
    <t>Двухставочный тариф:</t>
  </si>
  <si>
    <t>мощность</t>
  </si>
  <si>
    <t xml:space="preserve">                               ВН</t>
  </si>
  <si>
    <t>ВСЕГО:</t>
  </si>
  <si>
    <t>Руководитель организации</t>
  </si>
  <si>
    <t>Исполнитель</t>
  </si>
  <si>
    <t>средний тариф на электроэнергию</t>
  </si>
  <si>
    <t>7. Ответственный за заполнение</t>
  </si>
  <si>
    <t>8. Рабочий телефон</t>
  </si>
  <si>
    <t>9. Электронная почта</t>
  </si>
  <si>
    <t>10. Принадлежность имущества</t>
  </si>
  <si>
    <t>Таблица  № П1.7.</t>
  </si>
  <si>
    <t>Расчет полезного отпуска тепловой энергии ЭСО (ПЭ)</t>
  </si>
  <si>
    <t xml:space="preserve">          Гкал</t>
  </si>
  <si>
    <t>п.п.</t>
  </si>
  <si>
    <t>всего</t>
  </si>
  <si>
    <t>в том числе</t>
  </si>
  <si>
    <t>горячая вода</t>
  </si>
  <si>
    <t>отборный пар</t>
  </si>
  <si>
    <t>2,5-7,0 кг/см2</t>
  </si>
  <si>
    <t>7,0-13,0 кг/см2</t>
  </si>
  <si>
    <t>&gt;13 кг/см2</t>
  </si>
  <si>
    <t>Отпуск теплоэнергии, всего</t>
  </si>
  <si>
    <t>Покупная теплоэнергия</t>
  </si>
  <si>
    <t>Отпуск теплоэнергии в сеть ЭСО (п.1+п.2)</t>
  </si>
  <si>
    <t>Потери теплоэнергии в сети ЭСО</t>
  </si>
  <si>
    <t>То же в % к отпуску в сеть</t>
  </si>
  <si>
    <t>Полезный отпуск теплоэнергии ЭСО (п3-п.4), всего</t>
  </si>
  <si>
    <t>в том числе полезный отпуск с коллекторов</t>
  </si>
  <si>
    <t xml:space="preserve">                                                     </t>
  </si>
  <si>
    <t>Таблица  № П1.8.</t>
  </si>
  <si>
    <t xml:space="preserve">Структура полезного отпуска тепловой энергии </t>
  </si>
  <si>
    <t>№</t>
  </si>
  <si>
    <t>Потребители</t>
  </si>
  <si>
    <t>Расчётная (присоединённая) тепловая нагрузка (мощность), Гкал/час</t>
  </si>
  <si>
    <t>Энергия, Гкал.</t>
  </si>
  <si>
    <t>в том числе с коллекторов, Гкал</t>
  </si>
  <si>
    <t>Всего отпущено потребителям</t>
  </si>
  <si>
    <t>Горячая вода</t>
  </si>
  <si>
    <t>Отборный пар</t>
  </si>
  <si>
    <t xml:space="preserve"> - от 1,2 до 2,5 кг./кв.см.</t>
  </si>
  <si>
    <t xml:space="preserve"> - от 2,5 до 7,0 кг./кв.см.</t>
  </si>
  <si>
    <t xml:space="preserve"> - от 7,0 до 13,0 кг./кв.см.</t>
  </si>
  <si>
    <t xml:space="preserve"> - свыше 13,0 кг./кв.см.</t>
  </si>
  <si>
    <t>Бюджетные потребители</t>
  </si>
  <si>
    <t>Режим работы</t>
  </si>
  <si>
    <t>сезонный</t>
  </si>
  <si>
    <t>Тепловая энергия на нужды отопления, Гкал</t>
  </si>
  <si>
    <t>Тепловая энергия на нужды ГВС, Гкал</t>
  </si>
  <si>
    <t>В том числе:</t>
  </si>
  <si>
    <t>Население</t>
  </si>
  <si>
    <t>Иные потребители</t>
  </si>
  <si>
    <t>Оптовые перепродавцы</t>
  </si>
  <si>
    <t>круглогодичный</t>
  </si>
  <si>
    <r>
      <t>1,2-2,5 кг/см</t>
    </r>
    <r>
      <rPr>
        <vertAlign val="superscript"/>
        <sz val="11"/>
        <rFont val="Times New Roman"/>
        <family val="1"/>
      </rPr>
      <t>2</t>
    </r>
  </si>
  <si>
    <t>ФОТ, включая производственных рабочих</t>
  </si>
  <si>
    <t>Заработная плата цехового персонала</t>
  </si>
  <si>
    <t>Заработная плата АУП</t>
  </si>
  <si>
    <t>7.1.</t>
  </si>
  <si>
    <t>7.2.</t>
  </si>
  <si>
    <t>7.3.</t>
  </si>
  <si>
    <t>8.1.</t>
  </si>
  <si>
    <t>8.2.</t>
  </si>
  <si>
    <t>8.3.</t>
  </si>
  <si>
    <t>11. Коды</t>
  </si>
  <si>
    <t>11.1 ОКВЭД</t>
  </si>
  <si>
    <t>11.2. ИНН</t>
  </si>
  <si>
    <t>11.3. КПП</t>
  </si>
  <si>
    <t>11.4. ЕГРН</t>
  </si>
  <si>
    <t>11.5. ОКТМО</t>
  </si>
  <si>
    <t>11.6. ОКПО</t>
  </si>
  <si>
    <t>11.7. ОКОПФ</t>
  </si>
  <si>
    <t>11.8. ОКФС</t>
  </si>
  <si>
    <t>11.9. ОКОГУ</t>
  </si>
  <si>
    <t>11.10. ОКАТО</t>
  </si>
  <si>
    <t>Тепловая энергия всего</t>
  </si>
  <si>
    <r>
      <t xml:space="preserve">13. Количество абонентов </t>
    </r>
    <r>
      <rPr>
        <sz val="10"/>
        <rFont val="Times New Roman"/>
        <family val="1"/>
      </rPr>
      <t>(на границе балансовой принадлежности)</t>
    </r>
  </si>
  <si>
    <t>14. Вид деятельности</t>
  </si>
  <si>
    <t>15. Форма налогообложения</t>
  </si>
  <si>
    <t>х</t>
  </si>
  <si>
    <t>Приложение 4</t>
  </si>
  <si>
    <t xml:space="preserve">  </t>
  </si>
  <si>
    <t>НВВ</t>
  </si>
  <si>
    <t>бюджетные потребители всего, 
в том числе:</t>
  </si>
  <si>
    <t>в воде</t>
  </si>
  <si>
    <t>в паре всего, в том числе:</t>
  </si>
  <si>
    <r>
      <t>1,2-2,5 кгс/см</t>
    </r>
    <r>
      <rPr>
        <i/>
        <vertAlign val="superscript"/>
        <sz val="10"/>
        <rFont val="Arial"/>
        <family val="2"/>
      </rPr>
      <t>2</t>
    </r>
  </si>
  <si>
    <r>
      <t>2,5-7,0 кгс/см</t>
    </r>
    <r>
      <rPr>
        <i/>
        <vertAlign val="superscript"/>
        <sz val="10"/>
        <rFont val="Arial"/>
        <family val="2"/>
      </rPr>
      <t>2</t>
    </r>
  </si>
  <si>
    <r>
      <t xml:space="preserve"> 7,0-13,0 кгс/см</t>
    </r>
    <r>
      <rPr>
        <i/>
        <vertAlign val="superscript"/>
        <sz val="10"/>
        <rFont val="Arial"/>
        <family val="2"/>
      </rPr>
      <t>2</t>
    </r>
  </si>
  <si>
    <t>оптовые перепродавцы всего, 
в том числе:</t>
  </si>
  <si>
    <r>
      <t xml:space="preserve"> свыше 13 кгс/см</t>
    </r>
    <r>
      <rPr>
        <i/>
        <vertAlign val="superscript"/>
        <sz val="10"/>
        <rFont val="Arial"/>
        <family val="2"/>
      </rPr>
      <t>2</t>
    </r>
  </si>
  <si>
    <t>иные потребители всего, 
в том числе:</t>
  </si>
  <si>
    <t>собственное потребление всего, 
в том числе:</t>
  </si>
  <si>
    <t>острый и редуцированный пар</t>
  </si>
  <si>
    <t>населению</t>
  </si>
  <si>
    <t>бюджетным потребителям всего, 
в том числе:</t>
  </si>
  <si>
    <t>1.1</t>
  </si>
  <si>
    <t>1.1.2</t>
  </si>
  <si>
    <t>1.1.2.1</t>
  </si>
  <si>
    <t>1.1.1</t>
  </si>
  <si>
    <t>1.1.2.2</t>
  </si>
  <si>
    <t>1.1.3</t>
  </si>
  <si>
    <t>1.1.3.1</t>
  </si>
  <si>
    <t>1.1.3.2</t>
  </si>
  <si>
    <t>1.1.4</t>
  </si>
  <si>
    <t>1.1.4.1</t>
  </si>
  <si>
    <t>1.1.4.2</t>
  </si>
  <si>
    <t>1.2</t>
  </si>
  <si>
    <t>1.2.1</t>
  </si>
  <si>
    <t>1.2.2</t>
  </si>
  <si>
    <t>1.2.2.1</t>
  </si>
  <si>
    <t>1.2.2.2</t>
  </si>
  <si>
    <t>1.2.3</t>
  </si>
  <si>
    <t>1.2.3.1</t>
  </si>
  <si>
    <t>1.2.3.2</t>
  </si>
  <si>
    <t>1.2.4.1</t>
  </si>
  <si>
    <t>1.2.4.2</t>
  </si>
  <si>
    <t xml:space="preserve"> в том числе</t>
  </si>
  <si>
    <t>Выручка от реализации, всего:</t>
  </si>
  <si>
    <t xml:space="preserve">2. </t>
  </si>
  <si>
    <t>Приложение 14</t>
  </si>
  <si>
    <t>12.1.</t>
  </si>
  <si>
    <t>12.2.</t>
  </si>
  <si>
    <t>12.3.</t>
  </si>
  <si>
    <t>12.4.</t>
  </si>
  <si>
    <t>12.5.</t>
  </si>
  <si>
    <t>12.6.</t>
  </si>
  <si>
    <t>12.6.1.</t>
  </si>
  <si>
    <t>12.6.2.</t>
  </si>
  <si>
    <t>14.</t>
  </si>
  <si>
    <t>Многоквартир-ные жилые дома (шт)</t>
  </si>
  <si>
    <t xml:space="preserve"> - из тепловых сетей</t>
  </si>
  <si>
    <t>указать поставщиков покупной тепловой энергии</t>
  </si>
  <si>
    <t>в том числе: 
- с коллекторов ТЭС</t>
  </si>
  <si>
    <r>
      <t xml:space="preserve">Собственное потребление 
</t>
    </r>
    <r>
      <rPr>
        <b/>
        <sz val="10"/>
        <color indexed="10"/>
        <rFont val="Times New Roman"/>
        <family val="1"/>
      </rPr>
      <t xml:space="preserve">(НЕ </t>
    </r>
    <r>
      <rPr>
        <b/>
        <sz val="10"/>
        <color indexed="10"/>
        <rFont val="Times New Roman"/>
        <family val="1"/>
      </rPr>
      <t>технологические нужды котельной</t>
    </r>
    <r>
      <rPr>
        <b/>
        <sz val="10"/>
        <color indexed="10"/>
        <rFont val="Times New Roman"/>
        <family val="1"/>
      </rPr>
      <t>)</t>
    </r>
  </si>
  <si>
    <t>Тепловой баланс</t>
  </si>
  <si>
    <t>куб.м</t>
  </si>
  <si>
    <r>
      <t>руб./м</t>
    </r>
    <r>
      <rPr>
        <i/>
        <vertAlign val="superscript"/>
        <sz val="12"/>
        <rFont val="Times New Roman"/>
        <family val="1"/>
      </rPr>
      <t>3</t>
    </r>
  </si>
  <si>
    <t>Топливо на технологические цели</t>
  </si>
  <si>
    <t>группа</t>
  </si>
  <si>
    <t>объём</t>
  </si>
  <si>
    <r>
      <t>тыс.м</t>
    </r>
    <r>
      <rPr>
        <vertAlign val="superscript"/>
        <sz val="14"/>
        <rFont val="Times New Roman"/>
        <family val="1"/>
      </rPr>
      <t>3</t>
    </r>
  </si>
  <si>
    <r>
      <t>руб/тыс.м</t>
    </r>
    <r>
      <rPr>
        <i/>
        <vertAlign val="superscript"/>
        <sz val="12"/>
        <rFont val="Times New Roman"/>
        <family val="1"/>
      </rPr>
      <t>3</t>
    </r>
  </si>
  <si>
    <r>
      <t>тыс.м</t>
    </r>
    <r>
      <rPr>
        <i/>
        <vertAlign val="superscript"/>
        <sz val="12"/>
        <rFont val="Times New Roman"/>
        <family val="1"/>
      </rPr>
      <t>3</t>
    </r>
  </si>
  <si>
    <t>3гр (осн)</t>
  </si>
  <si>
    <t>3гр (из свыше100)</t>
  </si>
  <si>
    <t>4гр (осн)</t>
  </si>
  <si>
    <t>4гр (из свыше100)</t>
  </si>
  <si>
    <t>4гр (из 10-100)</t>
  </si>
  <si>
    <t>5гр (осн)</t>
  </si>
  <si>
    <t>5гр (из свыше100)</t>
  </si>
  <si>
    <t>5гр (из 10-100)</t>
  </si>
  <si>
    <t>6гр (осн)</t>
  </si>
  <si>
    <t>6гр (из свыше100)</t>
  </si>
  <si>
    <t>6гр (из 10-100)</t>
  </si>
  <si>
    <t>7гр (осн)</t>
  </si>
  <si>
    <t>7гр (из свыше100)</t>
  </si>
  <si>
    <t>7гр (из 10-100)</t>
  </si>
  <si>
    <t>тариф на транспортировку *)</t>
  </si>
  <si>
    <t>ПССУ*)</t>
  </si>
  <si>
    <t>НЕТ</t>
  </si>
  <si>
    <t>вид топлива (кроме газа)</t>
  </si>
  <si>
    <t>Товарная выручка от реализации тепловой энергии</t>
  </si>
  <si>
    <t>Долгосрочные обязательства</t>
  </si>
  <si>
    <t>Кредиторская задолженность, 
не покрываемая встречными обязательствами дебиторов</t>
  </si>
  <si>
    <t>указать поставщика</t>
  </si>
  <si>
    <r>
      <t xml:space="preserve"> от реализации потребителям, получающим тепловую энергию </t>
    </r>
    <r>
      <rPr>
        <b/>
        <sz val="12"/>
        <color indexed="10"/>
        <rFont val="Times New Roman"/>
        <family val="1"/>
      </rPr>
      <t>из тепловых сетей</t>
    </r>
  </si>
  <si>
    <r>
      <t xml:space="preserve">от реализации потребителям, получающим тепловую энергию </t>
    </r>
    <r>
      <rPr>
        <b/>
        <sz val="12"/>
        <color indexed="10"/>
        <rFont val="Times New Roman"/>
        <family val="1"/>
      </rPr>
      <t>на коллекторах</t>
    </r>
  </si>
  <si>
    <t>1.2.4.</t>
  </si>
  <si>
    <t>1.2.4.3</t>
  </si>
  <si>
    <t>в абсолют-ных величинах</t>
  </si>
  <si>
    <r>
      <t>руб./тыс.м</t>
    </r>
    <r>
      <rPr>
        <vertAlign val="superscript"/>
        <sz val="14"/>
        <rFont val="Times New Roman"/>
        <family val="1"/>
      </rPr>
      <t xml:space="preserve">3 </t>
    </r>
    <r>
      <rPr>
        <sz val="14"/>
        <color indexed="10"/>
        <rFont val="Times New Roman"/>
        <family val="1"/>
      </rPr>
      <t>(без НДС)</t>
    </r>
  </si>
  <si>
    <t>Дополнительный (недополученный) доход</t>
  </si>
  <si>
    <t>Острый и редуцированный пар</t>
  </si>
  <si>
    <t>x</t>
  </si>
  <si>
    <t>* без учёта собственного потребления регулируемой организации</t>
  </si>
  <si>
    <t>при необходимости, добавить строки с расчётом недополученного (дополнительного) дохода и пояснениями к нему</t>
  </si>
  <si>
    <r>
      <rPr>
        <b/>
        <sz val="14"/>
        <color indexed="10"/>
        <rFont val="Times New Roman"/>
        <family val="1"/>
      </rPr>
      <t>обязательно указать</t>
    </r>
    <r>
      <rPr>
        <sz val="14"/>
        <color indexed="10"/>
        <rFont val="Times New Roman"/>
        <family val="1"/>
      </rPr>
      <t xml:space="preserve"> фактические расходы: на материалы для химводоподготовки (при наличии, с расшифровкой), на материалы для текущего ремонта, для капитального ремонта, прочие материалы (с расшифровкой)</t>
    </r>
  </si>
  <si>
    <t>обязательно выделить (при наличии) фактические расходы на оплату услуг по ремонту оборудования и тепловых сетей, услуг по обслуживанию газового оборудования, услуг по режимной наладке и т.д.</t>
  </si>
  <si>
    <t>другие налоги и сборы (с расшифровкой)</t>
  </si>
  <si>
    <t>Общество с ограниченное ответственностью "Центр"</t>
  </si>
  <si>
    <t>Производство тепловой энергии</t>
  </si>
  <si>
    <t>Исполнительный директор</t>
  </si>
  <si>
    <t>Организация розничной торговли</t>
  </si>
  <si>
    <t xml:space="preserve">Расчёт недостатка (избытка) средств по статье "Электроэнергия", обусловленного отклонением прогнозных тарифов на электрическую энергию, учтенных при установлении тарифов на тепловую энергию, от фактически сложившихся </t>
  </si>
  <si>
    <t>1 полугодие</t>
  </si>
  <si>
    <t>2 полугодие</t>
  </si>
  <si>
    <t>Фактический среднеотпускной тариф 
2013 года*</t>
  </si>
  <si>
    <t>контроль</t>
  </si>
  <si>
    <t>Работы и услуги производственного характера</t>
  </si>
  <si>
    <r>
      <rPr>
        <b/>
        <sz val="14"/>
        <color indexed="10"/>
        <rFont val="Times New Roman"/>
        <family val="1"/>
      </rPr>
      <t>обязательно должны быть указаны:</t>
    </r>
    <r>
      <rPr>
        <sz val="14"/>
        <color indexed="10"/>
        <rFont val="Times New Roman"/>
        <family val="1"/>
      </rPr>
      <t xml:space="preserve"> плата за предельно-допустимые выбросы, средства на ОБЯЗАТЕЛЬНОЕ страхование (с расшифровкой), земельный налог (плата за аренду земельных участков), </t>
    </r>
    <r>
      <rPr>
        <b/>
        <sz val="14"/>
        <color indexed="10"/>
        <rFont val="Times New Roman"/>
        <family val="1"/>
      </rPr>
      <t>налог на имущество</t>
    </r>
    <r>
      <rPr>
        <sz val="14"/>
        <color indexed="10"/>
        <rFont val="Times New Roman"/>
        <family val="1"/>
      </rPr>
      <t>, арендная плата (помимо аренды земли, с расшифровкой), оплата услуг банков (при наличии)</t>
    </r>
  </si>
  <si>
    <t>12. Структура полезного отпуска (план 2014 года по принятому тарифному решению)</t>
  </si>
  <si>
    <t>Отчётный период</t>
  </si>
  <si>
    <t>наименование теплоснабжающей организации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</si>
  <si>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</si>
  <si>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</si>
  <si>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</si>
  <si>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</si>
  <si>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</si>
  <si>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</si>
  <si>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</si>
  <si>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</si>
  <si>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</si>
  <si>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</si>
  <si>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</si>
  <si>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</si>
  <si>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Собственные хозяйственные нужды 
</t>
    </r>
    <r>
      <rPr>
        <sz val="8"/>
        <color indexed="10"/>
        <rFont val="Arial"/>
        <family val="2"/>
      </rPr>
      <t>(НЕ технологич.нужды котельных и 
НЕ собственное потребление по другим видам деятельности)</t>
    </r>
  </si>
  <si>
    <t>Полезный отпуск, всего, 
                в том числе:</t>
  </si>
  <si>
    <t>1) из тепловых сетей всего, 
в том числе</t>
  </si>
  <si>
    <t>2) на коллекторах всего, в том числе</t>
  </si>
  <si>
    <t>Основные материалы</t>
  </si>
  <si>
    <r>
      <t>м</t>
    </r>
    <r>
      <rPr>
        <vertAlign val="superscript"/>
        <sz val="10"/>
        <rFont val="Arial"/>
        <family val="2"/>
      </rPr>
      <t>3</t>
    </r>
  </si>
  <si>
    <t>объём теплоносителя</t>
  </si>
  <si>
    <t>Электроэнергия</t>
  </si>
  <si>
    <t>тыс. кВтч</t>
  </si>
  <si>
    <r>
      <t>тыс.м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тнт</t>
    </r>
  </si>
  <si>
    <r>
      <t>калорийность, ккал/тыс.м</t>
    </r>
    <r>
      <rPr>
        <vertAlign val="superscript"/>
        <sz val="10"/>
        <rFont val="Arial"/>
        <family val="2"/>
      </rPr>
      <t>3</t>
    </r>
  </si>
  <si>
    <t>на отпуск в сеть</t>
  </si>
  <si>
    <t>Газ по группам</t>
  </si>
  <si>
    <t>3 группа</t>
  </si>
  <si>
    <t>4 группа</t>
  </si>
  <si>
    <t>5 группа</t>
  </si>
  <si>
    <t>7 группа</t>
  </si>
  <si>
    <t>Реализация тепловой энергии потребителям всего, в том числе*</t>
  </si>
  <si>
    <t xml:space="preserve">бюджетные потребители </t>
  </si>
  <si>
    <t>прочие потребители</t>
  </si>
  <si>
    <t>население, всего,  в том числе</t>
  </si>
  <si>
    <t>по приборам учета</t>
  </si>
  <si>
    <t>по нормативам потребления тепловой энергии</t>
  </si>
  <si>
    <t>* Примечание: пункт 6 таблицы должен отличаться от пункта 2 при наличии у теплоснабжающей организации потребителей, оплачивающих тепловую энергию в течение года равными долями, либо по среднегодовым нормативам потребления.</t>
  </si>
  <si>
    <t>подпись</t>
  </si>
  <si>
    <t>расшифровка подписи</t>
  </si>
  <si>
    <t>расшифровка подписи, номер телефона</t>
  </si>
  <si>
    <t>6 группа</t>
  </si>
  <si>
    <r>
      <t>тыс.м</t>
    </r>
    <r>
      <rPr>
        <vertAlign val="superscript"/>
        <sz val="10"/>
        <rFont val="Arial"/>
        <family val="2"/>
      </rPr>
      <t>3</t>
    </r>
  </si>
  <si>
    <t>затраты на покупку теплоносителя</t>
  </si>
  <si>
    <t>тариф на теплоноситель</t>
  </si>
  <si>
    <r>
      <t xml:space="preserve">сведения 
об объёмах газа по группам потребителей </t>
    </r>
    <r>
      <rPr>
        <sz val="14"/>
        <color indexed="10"/>
        <rFont val="Times New Roman"/>
        <family val="1"/>
      </rPr>
      <t>(факт-2014)</t>
    </r>
  </si>
  <si>
    <r>
      <t xml:space="preserve">сведения 
об объёмах газа по группам потребителей 
</t>
    </r>
    <r>
      <rPr>
        <sz val="14"/>
        <color indexed="10"/>
        <rFont val="Times New Roman"/>
        <family val="1"/>
      </rPr>
      <t>(1 полугодие 2014)</t>
    </r>
  </si>
  <si>
    <r>
      <t xml:space="preserve">сведения 
об объёмах газа по группам потребителей 
</t>
    </r>
    <r>
      <rPr>
        <sz val="14"/>
        <color indexed="10"/>
        <rFont val="Times New Roman"/>
        <family val="1"/>
      </rPr>
      <t>(2 полугодие 2014)</t>
    </r>
  </si>
  <si>
    <r>
      <t xml:space="preserve">*) справочная информация о ценовых ставках 2014 года, 
приведена в целях определения группы потребителей газа
</t>
    </r>
    <r>
      <rPr>
        <sz val="12"/>
        <color indexed="10"/>
        <rFont val="Times New Roman"/>
        <family val="1"/>
      </rPr>
      <t xml:space="preserve">В случае иной величины тарифа на транспортировку </t>
    </r>
    <r>
      <rPr>
        <b/>
        <sz val="12"/>
        <color indexed="10"/>
        <rFont val="Times New Roman"/>
        <family val="1"/>
      </rPr>
      <t>(без учёта спецнадбавки)</t>
    </r>
    <r>
      <rPr>
        <sz val="12"/>
        <color indexed="10"/>
        <rFont val="Times New Roman"/>
        <family val="1"/>
      </rPr>
      <t xml:space="preserve"> указать размер тарифа и наименование ГРО</t>
    </r>
  </si>
  <si>
    <r>
      <t xml:space="preserve">Наименование показателя </t>
    </r>
    <r>
      <rPr>
        <b/>
        <sz val="14"/>
        <rFont val="Times New Roman"/>
        <family val="1"/>
      </rPr>
      <t>МАЗУТ</t>
    </r>
  </si>
  <si>
    <r>
      <t xml:space="preserve">Наименование показателя </t>
    </r>
    <r>
      <rPr>
        <b/>
        <sz val="14"/>
        <rFont val="Times New Roman"/>
        <family val="1"/>
      </rPr>
      <t>УГОЛЬ</t>
    </r>
  </si>
  <si>
    <t>Фактические затраты за 2014 г., тыс.руб.</t>
  </si>
  <si>
    <t>указать направления использования прибыли</t>
  </si>
  <si>
    <t>По данным на 01.01.2015</t>
  </si>
  <si>
    <t>Установлено на 2015 год</t>
  </si>
  <si>
    <t>Факт 2015 год</t>
  </si>
  <si>
    <r>
      <t xml:space="preserve">16. Дополнительная информация </t>
    </r>
    <r>
      <rPr>
        <b/>
        <sz val="12"/>
        <color indexed="10"/>
        <rFont val="Times New Roman"/>
        <family val="1"/>
      </rPr>
      <t>(на 31.12.2015)</t>
    </r>
  </si>
  <si>
    <t>Сведения о плановых и фактических показателях по производству и передаче тепловой энергии за 2015 год</t>
  </si>
  <si>
    <t>Фактические показатели деятельности теплоснабжающей организации  за 12 месяцев 2015 года</t>
  </si>
  <si>
    <t>2015 год</t>
  </si>
  <si>
    <t>1 полугодие 2015 г.</t>
  </si>
  <si>
    <t>2 полугодие 2015 г.</t>
  </si>
  <si>
    <t>ФАКТ за 2015 год</t>
  </si>
  <si>
    <t>Принято 
в тарифах на 2015 г.</t>
  </si>
  <si>
    <t>По данным на 01.01.2016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</si>
</sst>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;;;"/>
    <numFmt numFmtId="194" formatCode="000\-00\-0000"/>
    <numFmt numFmtId="195" formatCode="[$-FC19]d\ mmmm\ yyyy\ &quot;г.&quot;"/>
    <numFmt numFmtId="196" formatCode="yyyy"/>
    <numFmt numFmtId="197" formatCode="dd/mm/"/>
    <numFmt numFmtId="198" formatCode="00"/>
    <numFmt numFmtId="199" formatCode="_-* #,##0\ _F_-;\-* #,##0\ _F_-;_-* &quot;-&quot;\ _F_-;_-@_-"/>
    <numFmt numFmtId="200" formatCode="_-* #,##0.00\ _F_-;\-* #,##0.00\ _F_-;_-* &quot;-&quot;??\ _F_-;_-@_-"/>
    <numFmt numFmtId="201" formatCode="_-&quot;Ј&quot;* #,##0_-;\-&quot;Ј&quot;* #,##0_-;_-&quot;Ј&quot;* &quot;-&quot;_-;_-@_-"/>
    <numFmt numFmtId="202" formatCode="_-&quot;Ј&quot;* #,##0.00_-;\-&quot;Ј&quot;* #,##0.00_-;_-&quot;Ј&quot;* &quot;-&quot;??_-;_-@_-"/>
    <numFmt numFmtId="203" formatCode="0.0%"/>
    <numFmt numFmtId="204" formatCode="#,##0.00000"/>
    <numFmt numFmtId="205" formatCode="#,##0.0000"/>
    <numFmt numFmtId="206" formatCode="0.000"/>
    <numFmt numFmtId="207" formatCode="0.0000"/>
    <numFmt numFmtId="208" formatCode="0.00000"/>
    <numFmt numFmtId="209" formatCode="#,##0.000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0.0000000000000000"/>
    <numFmt numFmtId="221" formatCode="0.00000000000000000"/>
    <numFmt numFmtId="222" formatCode="0.000000000000000000"/>
    <numFmt numFmtId="223" formatCode="0.0000000000000000000"/>
    <numFmt numFmtId="224" formatCode="#,##0.0"/>
    <numFmt numFmtId="225" formatCode="0.0"/>
    <numFmt numFmtId="226" formatCode="#,##0.000_ ;[Red]\-#,##0.000\ "/>
    <numFmt numFmtId="227" formatCode="#,##0.0000_ ;\-#,##0.0000\ "/>
  </numFmts>
  <fonts count="112">
    <font>
      <sz val="10"/>
      <name val="Arial"/>
      <family val="0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color indexed="12"/>
      <name val="Arial CYR"/>
      <family val="0"/>
    </font>
    <font>
      <b/>
      <sz val="13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vertAlign val="superscript"/>
      <sz val="12"/>
      <name val="Times New Roman"/>
      <family val="1"/>
    </font>
    <font>
      <sz val="14"/>
      <color indexed="10"/>
      <name val="Times New Roman"/>
      <family val="1"/>
    </font>
    <font>
      <vertAlign val="superscript"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i/>
      <sz val="14"/>
      <color indexed="10"/>
      <name val="Times New Roman"/>
      <family val="1"/>
    </font>
    <font>
      <b/>
      <sz val="10"/>
      <color indexed="10"/>
      <name val="Arial"/>
      <family val="2"/>
    </font>
    <font>
      <sz val="10"/>
      <name val="Times New Roman CYR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8"/>
      <color indexed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Times New Roman"/>
      <family val="1"/>
    </font>
    <font>
      <sz val="11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Calibri"/>
      <family val="2"/>
    </font>
    <font>
      <b/>
      <sz val="9"/>
      <color indexed="60"/>
      <name val="Times New Roman"/>
      <family val="1"/>
    </font>
    <font>
      <sz val="9"/>
      <color indexed="60"/>
      <name val="Times New Roman"/>
      <family val="1"/>
    </font>
    <font>
      <sz val="14"/>
      <color indexed="6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9"/>
      <color rgb="FFC00000"/>
      <name val="Times New Roman"/>
      <family val="1"/>
    </font>
    <font>
      <sz val="9"/>
      <color rgb="FFC00000"/>
      <name val="Times New Roman"/>
      <family val="1"/>
    </font>
    <font>
      <b/>
      <sz val="10"/>
      <color rgb="FFFF0000"/>
      <name val="Arial"/>
      <family val="2"/>
    </font>
    <font>
      <b/>
      <sz val="14"/>
      <color theme="1"/>
      <name val="Times New Roman"/>
      <family val="1"/>
    </font>
    <font>
      <sz val="14"/>
      <color rgb="FFC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  <fill>
      <patternFill patternType="gray0625">
        <fgColor indexed="53"/>
      </patternFill>
    </fill>
    <fill>
      <patternFill patternType="gray125">
        <fgColor rgb="FF92D05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9" tint="-0.24993999302387238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0">
      <alignment/>
      <protection/>
    </xf>
    <xf numFmtId="0" fontId="10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1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4" fontId="4" fillId="33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188" fontId="1" fillId="33" borderId="23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88" fontId="1" fillId="33" borderId="25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4" fontId="4" fillId="33" borderId="31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4" fontId="4" fillId="33" borderId="27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188" fontId="1" fillId="33" borderId="16" xfId="0" applyNumberFormat="1" applyFont="1" applyFill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4" fontId="4" fillId="0" borderId="32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left" wrapText="1"/>
    </xf>
    <xf numFmtId="4" fontId="12" fillId="33" borderId="16" xfId="0" applyNumberFormat="1" applyFont="1" applyFill="1" applyBorder="1" applyAlignment="1">
      <alignment horizontal="center"/>
    </xf>
    <xf numFmtId="4" fontId="12" fillId="33" borderId="28" xfId="0" applyNumberFormat="1" applyFont="1" applyFill="1" applyBorder="1" applyAlignment="1">
      <alignment horizontal="center"/>
    </xf>
    <xf numFmtId="4" fontId="12" fillId="33" borderId="29" xfId="0" applyNumberFormat="1" applyFont="1" applyFill="1" applyBorder="1" applyAlignment="1">
      <alignment horizontal="center"/>
    </xf>
    <xf numFmtId="0" fontId="12" fillId="33" borderId="24" xfId="0" applyFont="1" applyFill="1" applyBorder="1" applyAlignment="1">
      <alignment horizontal="left" wrapText="1"/>
    </xf>
    <xf numFmtId="4" fontId="12" fillId="33" borderId="30" xfId="0" applyNumberFormat="1" applyFont="1" applyFill="1" applyBorder="1" applyAlignment="1">
      <alignment horizontal="center"/>
    </xf>
    <xf numFmtId="4" fontId="12" fillId="33" borderId="3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10" fontId="12" fillId="33" borderId="33" xfId="0" applyNumberFormat="1" applyFont="1" applyFill="1" applyBorder="1" applyAlignment="1">
      <alignment horizontal="center"/>
    </xf>
    <xf numFmtId="0" fontId="1" fillId="33" borderId="13" xfId="58" applyFont="1" applyFill="1" applyBorder="1" applyAlignment="1" applyProtection="1">
      <alignment wrapText="1"/>
      <protection locked="0"/>
    </xf>
    <xf numFmtId="0" fontId="1" fillId="33" borderId="34" xfId="58" applyFont="1" applyFill="1" applyBorder="1" applyAlignment="1" applyProtection="1">
      <alignment wrapText="1"/>
      <protection locked="0"/>
    </xf>
    <xf numFmtId="2" fontId="4" fillId="33" borderId="28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left" wrapText="1"/>
    </xf>
    <xf numFmtId="0" fontId="4" fillId="33" borderId="28" xfId="0" applyFont="1" applyFill="1" applyBorder="1" applyAlignment="1">
      <alignment horizontal="center"/>
    </xf>
    <xf numFmtId="0" fontId="4" fillId="33" borderId="28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2" fontId="4" fillId="0" borderId="28" xfId="0" applyNumberFormat="1" applyFont="1" applyFill="1" applyBorder="1" applyAlignment="1">
      <alignment horizontal="center"/>
    </xf>
    <xf numFmtId="0" fontId="3" fillId="33" borderId="0" xfId="57" applyFont="1" applyFill="1" applyBorder="1" applyAlignment="1" applyProtection="1">
      <alignment horizontal="center" wrapText="1"/>
      <protection/>
    </xf>
    <xf numFmtId="0" fontId="3" fillId="33" borderId="35" xfId="57" applyFont="1" applyFill="1" applyBorder="1" applyAlignment="1" applyProtection="1">
      <alignment horizontal="center" wrapText="1"/>
      <protection/>
    </xf>
    <xf numFmtId="0" fontId="4" fillId="33" borderId="36" xfId="57" applyFont="1" applyFill="1" applyBorder="1" applyAlignment="1" applyProtection="1">
      <alignment vertical="top"/>
      <protection/>
    </xf>
    <xf numFmtId="0" fontId="1" fillId="33" borderId="36" xfId="57" applyFont="1" applyFill="1" applyBorder="1" applyAlignment="1" applyProtection="1">
      <alignment horizontal="left" vertical="top" wrapText="1"/>
      <protection/>
    </xf>
    <xf numFmtId="0" fontId="4" fillId="34" borderId="36" xfId="57" applyFont="1" applyFill="1" applyBorder="1" applyAlignment="1" applyProtection="1">
      <alignment horizontal="left" indent="3"/>
      <protection locked="0"/>
    </xf>
    <xf numFmtId="0" fontId="17" fillId="0" borderId="37" xfId="57" applyFont="1" applyBorder="1" applyAlignment="1" applyProtection="1">
      <alignment horizontal="left" indent="3"/>
      <protection locked="0"/>
    </xf>
    <xf numFmtId="0" fontId="3" fillId="0" borderId="38" xfId="57" applyFont="1" applyBorder="1" applyAlignment="1" applyProtection="1">
      <alignment/>
      <protection/>
    </xf>
    <xf numFmtId="0" fontId="3" fillId="0" borderId="39" xfId="57" applyFont="1" applyBorder="1" applyAlignment="1" applyProtection="1">
      <alignment/>
      <protection/>
    </xf>
    <xf numFmtId="0" fontId="3" fillId="35" borderId="0" xfId="57" applyFont="1" applyFill="1" applyProtection="1">
      <alignment/>
      <protection/>
    </xf>
    <xf numFmtId="0" fontId="3" fillId="0" borderId="0" xfId="57" applyFont="1" applyProtection="1">
      <alignment/>
      <protection/>
    </xf>
    <xf numFmtId="0" fontId="1" fillId="0" borderId="0" xfId="0" applyFont="1" applyAlignment="1">
      <alignment horizontal="center" wrapText="1"/>
    </xf>
    <xf numFmtId="4" fontId="12" fillId="0" borderId="28" xfId="0" applyNumberFormat="1" applyFont="1" applyFill="1" applyBorder="1" applyAlignment="1">
      <alignment horizontal="center"/>
    </xf>
    <xf numFmtId="4" fontId="12" fillId="0" borderId="29" xfId="0" applyNumberFormat="1" applyFont="1" applyFill="1" applyBorder="1" applyAlignment="1">
      <alignment horizontal="center"/>
    </xf>
    <xf numFmtId="0" fontId="3" fillId="33" borderId="0" xfId="57" applyFont="1" applyFill="1" applyBorder="1" applyAlignment="1" applyProtection="1">
      <alignment horizontal="left" vertical="top" indent="3"/>
      <protection/>
    </xf>
    <xf numFmtId="0" fontId="4" fillId="33" borderId="13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3" borderId="4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33" borderId="12" xfId="0" applyNumberFormat="1" applyFont="1" applyFill="1" applyBorder="1" applyAlignment="1">
      <alignment horizontal="center"/>
    </xf>
    <xf numFmtId="0" fontId="12" fillId="33" borderId="14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2" fontId="12" fillId="33" borderId="41" xfId="0" applyNumberFormat="1" applyFont="1" applyFill="1" applyBorder="1" applyAlignment="1">
      <alignment horizontal="center"/>
    </xf>
    <xf numFmtId="0" fontId="12" fillId="33" borderId="24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2" fontId="12" fillId="33" borderId="29" xfId="0" applyNumberFormat="1" applyFont="1" applyFill="1" applyBorder="1" applyAlignment="1">
      <alignment horizontal="center"/>
    </xf>
    <xf numFmtId="2" fontId="4" fillId="33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12" fillId="33" borderId="16" xfId="0" applyNumberFormat="1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/>
    </xf>
    <xf numFmtId="2" fontId="12" fillId="0" borderId="29" xfId="0" applyNumberFormat="1" applyFont="1" applyFill="1" applyBorder="1" applyAlignment="1">
      <alignment horizontal="center"/>
    </xf>
    <xf numFmtId="2" fontId="12" fillId="33" borderId="25" xfId="0" applyNumberFormat="1" applyFont="1" applyFill="1" applyBorder="1" applyAlignment="1">
      <alignment horizontal="center"/>
    </xf>
    <xf numFmtId="2" fontId="12" fillId="33" borderId="30" xfId="0" applyNumberFormat="1" applyFont="1" applyFill="1" applyBorder="1" applyAlignment="1">
      <alignment horizontal="center"/>
    </xf>
    <xf numFmtId="10" fontId="12" fillId="33" borderId="25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88" fontId="1" fillId="0" borderId="42" xfId="0" applyNumberFormat="1" applyFont="1" applyFill="1" applyBorder="1" applyAlignment="1">
      <alignment horizontal="center"/>
    </xf>
    <xf numFmtId="188" fontId="1" fillId="0" borderId="43" xfId="0" applyNumberFormat="1" applyFont="1" applyFill="1" applyBorder="1" applyAlignment="1">
      <alignment horizontal="center"/>
    </xf>
    <xf numFmtId="188" fontId="1" fillId="0" borderId="30" xfId="0" applyNumberFormat="1" applyFont="1" applyFill="1" applyBorder="1" applyAlignment="1">
      <alignment horizontal="center"/>
    </xf>
    <xf numFmtId="188" fontId="1" fillId="0" borderId="33" xfId="0" applyNumberFormat="1" applyFont="1" applyFill="1" applyBorder="1" applyAlignment="1">
      <alignment horizontal="center"/>
    </xf>
    <xf numFmtId="188" fontId="1" fillId="0" borderId="28" xfId="0" applyNumberFormat="1" applyFont="1" applyFill="1" applyBorder="1" applyAlignment="1">
      <alignment horizontal="center"/>
    </xf>
    <xf numFmtId="188" fontId="1" fillId="0" borderId="29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wrapText="1"/>
    </xf>
    <xf numFmtId="0" fontId="4" fillId="33" borderId="36" xfId="57" applyFont="1" applyFill="1" applyBorder="1" applyAlignment="1" applyProtection="1">
      <alignment horizontal="left"/>
      <protection/>
    </xf>
    <xf numFmtId="0" fontId="3" fillId="0" borderId="44" xfId="57" applyFont="1" applyBorder="1" applyAlignment="1" applyProtection="1">
      <alignment horizontal="center"/>
      <protection locked="0"/>
    </xf>
    <xf numFmtId="0" fontId="3" fillId="33" borderId="36" xfId="57" applyFont="1" applyFill="1" applyBorder="1" applyAlignment="1" applyProtection="1">
      <alignment horizontal="left" indent="3"/>
      <protection/>
    </xf>
    <xf numFmtId="0" fontId="4" fillId="33" borderId="36" xfId="57" applyFont="1" applyFill="1" applyBorder="1" applyAlignment="1" applyProtection="1">
      <alignment horizontal="left" wrapText="1"/>
      <protection/>
    </xf>
    <xf numFmtId="0" fontId="4" fillId="33" borderId="36" xfId="57" applyFont="1" applyFill="1" applyBorder="1" applyProtection="1">
      <alignment/>
      <protection/>
    </xf>
    <xf numFmtId="0" fontId="3" fillId="33" borderId="36" xfId="57" applyFont="1" applyFill="1" applyBorder="1" applyProtection="1">
      <alignment/>
      <protection/>
    </xf>
    <xf numFmtId="4" fontId="13" fillId="33" borderId="31" xfId="57" applyNumberFormat="1" applyFont="1" applyFill="1" applyBorder="1" applyAlignment="1" applyProtection="1">
      <alignment horizontal="center"/>
      <protection/>
    </xf>
    <xf numFmtId="4" fontId="13" fillId="33" borderId="32" xfId="57" applyNumberFormat="1" applyFont="1" applyFill="1" applyBorder="1" applyAlignment="1" applyProtection="1">
      <alignment horizontal="center"/>
      <protection/>
    </xf>
    <xf numFmtId="4" fontId="22" fillId="33" borderId="45" xfId="57" applyNumberFormat="1" applyFont="1" applyFill="1" applyBorder="1" applyAlignment="1" applyProtection="1">
      <alignment horizontal="left"/>
      <protection/>
    </xf>
    <xf numFmtId="4" fontId="13" fillId="33" borderId="16" xfId="57" applyNumberFormat="1" applyFont="1" applyFill="1" applyBorder="1" applyAlignment="1" applyProtection="1">
      <alignment horizontal="center"/>
      <protection/>
    </xf>
    <xf numFmtId="4" fontId="13" fillId="0" borderId="28" xfId="57" applyNumberFormat="1" applyFont="1" applyBorder="1" applyAlignment="1" applyProtection="1">
      <alignment horizontal="center"/>
      <protection locked="0"/>
    </xf>
    <xf numFmtId="4" fontId="22" fillId="0" borderId="46" xfId="57" applyNumberFormat="1" applyFont="1" applyFill="1" applyBorder="1" applyProtection="1">
      <alignment/>
      <protection locked="0"/>
    </xf>
    <xf numFmtId="4" fontId="13" fillId="33" borderId="25" xfId="57" applyNumberFormat="1" applyFont="1" applyFill="1" applyBorder="1" applyAlignment="1" applyProtection="1">
      <alignment horizontal="center"/>
      <protection/>
    </xf>
    <xf numFmtId="4" fontId="13" fillId="0" borderId="30" xfId="57" applyNumberFormat="1" applyFont="1" applyBorder="1" applyAlignment="1" applyProtection="1">
      <alignment horizontal="center"/>
      <protection locked="0"/>
    </xf>
    <xf numFmtId="4" fontId="22" fillId="0" borderId="47" xfId="57" applyNumberFormat="1" applyFont="1" applyFill="1" applyBorder="1" applyProtection="1">
      <alignment/>
      <protection locked="0"/>
    </xf>
    <xf numFmtId="0" fontId="13" fillId="33" borderId="0" xfId="57" applyFont="1" applyFill="1" applyBorder="1" applyAlignment="1" applyProtection="1">
      <alignment horizontal="center"/>
      <protection/>
    </xf>
    <xf numFmtId="14" fontId="13" fillId="33" borderId="0" xfId="57" applyNumberFormat="1" applyFont="1" applyFill="1" applyBorder="1" applyAlignment="1" applyProtection="1">
      <alignment horizontal="center"/>
      <protection/>
    </xf>
    <xf numFmtId="0" fontId="22" fillId="33" borderId="35" xfId="57" applyFont="1" applyFill="1" applyBorder="1" applyProtection="1">
      <alignment/>
      <protection/>
    </xf>
    <xf numFmtId="0" fontId="13" fillId="0" borderId="26" xfId="57" applyFont="1" applyFill="1" applyBorder="1" applyAlignment="1" applyProtection="1">
      <alignment horizontal="center"/>
      <protection locked="0"/>
    </xf>
    <xf numFmtId="0" fontId="3" fillId="33" borderId="0" xfId="57" applyFont="1" applyFill="1" applyBorder="1" applyAlignment="1" applyProtection="1">
      <alignment horizontal="center"/>
      <protection/>
    </xf>
    <xf numFmtId="14" fontId="3" fillId="33" borderId="0" xfId="57" applyNumberFormat="1" applyFont="1" applyFill="1" applyBorder="1" applyAlignment="1" applyProtection="1">
      <alignment horizontal="center"/>
      <protection/>
    </xf>
    <xf numFmtId="0" fontId="3" fillId="33" borderId="35" xfId="57" applyFont="1" applyFill="1" applyBorder="1" applyProtection="1">
      <alignment/>
      <protection/>
    </xf>
    <xf numFmtId="0" fontId="13" fillId="33" borderId="0" xfId="57" applyFont="1" applyFill="1" applyBorder="1" applyAlignment="1" applyProtection="1">
      <alignment horizontal="center" wrapText="1"/>
      <protection/>
    </xf>
    <xf numFmtId="0" fontId="13" fillId="33" borderId="35" xfId="57" applyFont="1" applyFill="1" applyBorder="1" applyAlignment="1" applyProtection="1">
      <alignment horizontal="center" wrapText="1"/>
      <protection/>
    </xf>
    <xf numFmtId="0" fontId="3" fillId="0" borderId="18" xfId="57" applyFont="1" applyFill="1" applyBorder="1" applyAlignment="1" applyProtection="1">
      <alignment horizontal="center"/>
      <protection locked="0"/>
    </xf>
    <xf numFmtId="0" fontId="3" fillId="0" borderId="48" xfId="57" applyFont="1" applyBorder="1" applyAlignment="1" applyProtection="1">
      <alignment horizontal="center"/>
      <protection locked="0"/>
    </xf>
    <xf numFmtId="0" fontId="3" fillId="0" borderId="26" xfId="57" applyFont="1" applyBorder="1" applyAlignment="1" applyProtection="1">
      <alignment horizontal="center"/>
      <protection locked="0"/>
    </xf>
    <xf numFmtId="0" fontId="3" fillId="0" borderId="26" xfId="57" applyFont="1" applyFill="1" applyBorder="1" applyAlignment="1" applyProtection="1">
      <alignment horizontal="center"/>
      <protection locked="0"/>
    </xf>
    <xf numFmtId="0" fontId="3" fillId="0" borderId="49" xfId="57" applyFont="1" applyBorder="1" applyAlignment="1" applyProtection="1">
      <alignment horizontal="center"/>
      <protection locked="0"/>
    </xf>
    <xf numFmtId="0" fontId="23" fillId="33" borderId="0" xfId="57" applyFont="1" applyFill="1" applyBorder="1" applyAlignment="1" applyProtection="1">
      <alignment horizontal="center" vertical="center" wrapText="1"/>
      <protection/>
    </xf>
    <xf numFmtId="0" fontId="23" fillId="33" borderId="35" xfId="57" applyFont="1" applyFill="1" applyBorder="1" applyAlignment="1" applyProtection="1">
      <alignment horizontal="center" vertical="center" wrapText="1"/>
      <protection/>
    </xf>
    <xf numFmtId="0" fontId="14" fillId="33" borderId="36" xfId="57" applyFont="1" applyFill="1" applyBorder="1" applyAlignment="1" applyProtection="1">
      <alignment wrapText="1"/>
      <protection/>
    </xf>
    <xf numFmtId="0" fontId="13" fillId="0" borderId="19" xfId="57" applyFont="1" applyBorder="1" applyAlignment="1" applyProtection="1">
      <alignment vertical="center" wrapText="1"/>
      <protection locked="0"/>
    </xf>
    <xf numFmtId="0" fontId="13" fillId="0" borderId="50" xfId="57" applyFont="1" applyBorder="1" applyAlignment="1" applyProtection="1">
      <alignment vertical="center" wrapText="1"/>
      <protection locked="0"/>
    </xf>
    <xf numFmtId="0" fontId="4" fillId="34" borderId="0" xfId="57" applyFont="1" applyFill="1" applyBorder="1" applyAlignment="1" applyProtection="1">
      <alignment horizontal="center"/>
      <protection locked="0"/>
    </xf>
    <xf numFmtId="0" fontId="3" fillId="34" borderId="0" xfId="57" applyFont="1" applyFill="1" applyBorder="1" applyProtection="1">
      <alignment/>
      <protection locked="0"/>
    </xf>
    <xf numFmtId="0" fontId="3" fillId="34" borderId="0" xfId="57" applyFont="1" applyFill="1" applyBorder="1" applyAlignment="1" applyProtection="1">
      <alignment horizontal="center"/>
      <protection locked="0"/>
    </xf>
    <xf numFmtId="0" fontId="3" fillId="34" borderId="35" xfId="57" applyFont="1" applyFill="1" applyBorder="1" applyAlignment="1" applyProtection="1">
      <alignment horizontal="center"/>
      <protection locked="0"/>
    </xf>
    <xf numFmtId="0" fontId="3" fillId="0" borderId="36" xfId="57" applyFont="1" applyBorder="1" applyAlignment="1" applyProtection="1">
      <alignment horizontal="left" indent="9"/>
      <protection/>
    </xf>
    <xf numFmtId="0" fontId="25" fillId="0" borderId="0" xfId="57" applyFont="1" applyFill="1" applyProtection="1">
      <alignment/>
      <protection/>
    </xf>
    <xf numFmtId="0" fontId="3" fillId="0" borderId="0" xfId="57" applyFont="1" applyFill="1" applyProtection="1">
      <alignment/>
      <protection/>
    </xf>
    <xf numFmtId="0" fontId="12" fillId="0" borderId="42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vertical="justify"/>
    </xf>
    <xf numFmtId="0" fontId="19" fillId="0" borderId="0" xfId="0" applyFont="1" applyAlignment="1">
      <alignment vertical="justify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0" fontId="13" fillId="0" borderId="0" xfId="0" applyFont="1" applyAlignment="1">
      <alignment horizontal="center" vertical="distributed"/>
    </xf>
    <xf numFmtId="0" fontId="3" fillId="0" borderId="31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6" xfId="0" applyFont="1" applyBorder="1" applyAlignment="1">
      <alignment/>
    </xf>
    <xf numFmtId="0" fontId="13" fillId="0" borderId="41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23" fillId="0" borderId="4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36" xfId="57" applyFont="1" applyFill="1" applyBorder="1" applyAlignment="1" applyProtection="1">
      <alignment wrapText="1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6" borderId="28" xfId="0" applyFont="1" applyFill="1" applyBorder="1" applyAlignment="1" applyProtection="1">
      <alignment horizontal="center" vertical="center" wrapText="1"/>
      <protection/>
    </xf>
    <xf numFmtId="0" fontId="13" fillId="36" borderId="41" xfId="0" applyFont="1" applyFill="1" applyBorder="1" applyAlignment="1" applyProtection="1">
      <alignment horizontal="center" vertical="center" wrapText="1"/>
      <protection/>
    </xf>
    <xf numFmtId="0" fontId="13" fillId="36" borderId="29" xfId="0" applyFont="1" applyFill="1" applyBorder="1" applyAlignment="1" applyProtection="1">
      <alignment horizontal="center" vertical="center" wrapText="1"/>
      <protection/>
    </xf>
    <xf numFmtId="0" fontId="26" fillId="33" borderId="65" xfId="0" applyFont="1" applyFill="1" applyBorder="1" applyAlignment="1" applyProtection="1">
      <alignment horizontal="center"/>
      <protection/>
    </xf>
    <xf numFmtId="0" fontId="13" fillId="33" borderId="66" xfId="0" applyFont="1" applyFill="1" applyBorder="1" applyAlignment="1" applyProtection="1">
      <alignment horizontal="center"/>
      <protection/>
    </xf>
    <xf numFmtId="0" fontId="13" fillId="33" borderId="67" xfId="0" applyFont="1" applyFill="1" applyBorder="1" applyAlignment="1" applyProtection="1">
      <alignment horizontal="center"/>
      <protection/>
    </xf>
    <xf numFmtId="0" fontId="13" fillId="33" borderId="65" xfId="0" applyFont="1" applyFill="1" applyBorder="1" applyAlignment="1" applyProtection="1">
      <alignment horizontal="center"/>
      <protection/>
    </xf>
    <xf numFmtId="0" fontId="13" fillId="36" borderId="65" xfId="0" applyFont="1" applyFill="1" applyBorder="1" applyAlignment="1" applyProtection="1">
      <alignment horizontal="center"/>
      <protection/>
    </xf>
    <xf numFmtId="0" fontId="13" fillId="36" borderId="66" xfId="0" applyFont="1" applyFill="1" applyBorder="1" applyAlignment="1" applyProtection="1">
      <alignment horizontal="center"/>
      <protection/>
    </xf>
    <xf numFmtId="0" fontId="13" fillId="36" borderId="68" xfId="0" applyFont="1" applyFill="1" applyBorder="1" applyAlignment="1" applyProtection="1">
      <alignment horizontal="center"/>
      <protection/>
    </xf>
    <xf numFmtId="0" fontId="13" fillId="33" borderId="31" xfId="0" applyFont="1" applyFill="1" applyBorder="1" applyAlignment="1" applyProtection="1">
      <alignment/>
      <protection/>
    </xf>
    <xf numFmtId="0" fontId="13" fillId="33" borderId="54" xfId="0" applyFont="1" applyFill="1" applyBorder="1" applyAlignment="1" applyProtection="1">
      <alignment/>
      <protection/>
    </xf>
    <xf numFmtId="4" fontId="13" fillId="33" borderId="31" xfId="0" applyNumberFormat="1" applyFont="1" applyFill="1" applyBorder="1" applyAlignment="1" applyProtection="1">
      <alignment horizontal="center" vertical="center"/>
      <protection/>
    </xf>
    <xf numFmtId="4" fontId="13" fillId="33" borderId="32" xfId="0" applyNumberFormat="1" applyFont="1" applyFill="1" applyBorder="1" applyAlignment="1" applyProtection="1">
      <alignment horizontal="center"/>
      <protection/>
    </xf>
    <xf numFmtId="4" fontId="13" fillId="33" borderId="54" xfId="0" applyNumberFormat="1" applyFont="1" applyFill="1" applyBorder="1" applyAlignment="1" applyProtection="1">
      <alignment horizontal="center"/>
      <protection/>
    </xf>
    <xf numFmtId="4" fontId="13" fillId="33" borderId="27" xfId="0" applyNumberFormat="1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/>
      <protection/>
    </xf>
    <xf numFmtId="0" fontId="13" fillId="33" borderId="41" xfId="0" applyFont="1" applyFill="1" applyBorder="1" applyAlignment="1" applyProtection="1">
      <alignment/>
      <protection/>
    </xf>
    <xf numFmtId="4" fontId="13" fillId="33" borderId="16" xfId="0" applyNumberFormat="1" applyFont="1" applyFill="1" applyBorder="1" applyAlignment="1" applyProtection="1">
      <alignment horizontal="center" vertical="center"/>
      <protection/>
    </xf>
    <xf numFmtId="4" fontId="13" fillId="33" borderId="28" xfId="0" applyNumberFormat="1" applyFont="1" applyFill="1" applyBorder="1" applyAlignment="1" applyProtection="1">
      <alignment horizontal="center" vertical="center"/>
      <protection/>
    </xf>
    <xf numFmtId="4" fontId="13" fillId="33" borderId="41" xfId="0" applyNumberFormat="1" applyFont="1" applyFill="1" applyBorder="1" applyAlignment="1" applyProtection="1">
      <alignment horizontal="center" vertical="center"/>
      <protection/>
    </xf>
    <xf numFmtId="4" fontId="13" fillId="33" borderId="29" xfId="0" applyNumberFormat="1" applyFont="1" applyFill="1" applyBorder="1" applyAlignment="1" applyProtection="1">
      <alignment horizontal="center" vertical="center"/>
      <protection/>
    </xf>
    <xf numFmtId="0" fontId="13" fillId="33" borderId="25" xfId="0" applyFont="1" applyFill="1" applyBorder="1" applyAlignment="1" applyProtection="1">
      <alignment/>
      <protection/>
    </xf>
    <xf numFmtId="0" fontId="13" fillId="33" borderId="57" xfId="0" applyFont="1" applyFill="1" applyBorder="1" applyAlignment="1" applyProtection="1">
      <alignment/>
      <protection/>
    </xf>
    <xf numFmtId="4" fontId="13" fillId="33" borderId="67" xfId="0" applyNumberFormat="1" applyFont="1" applyFill="1" applyBorder="1" applyAlignment="1" applyProtection="1">
      <alignment horizontal="center" vertical="center"/>
      <protection/>
    </xf>
    <xf numFmtId="4" fontId="13" fillId="33" borderId="65" xfId="0" applyNumberFormat="1" applyFont="1" applyFill="1" applyBorder="1" applyAlignment="1" applyProtection="1">
      <alignment horizontal="center" vertical="center"/>
      <protection/>
    </xf>
    <xf numFmtId="4" fontId="13" fillId="33" borderId="66" xfId="0" applyNumberFormat="1" applyFont="1" applyFill="1" applyBorder="1" applyAlignment="1" applyProtection="1">
      <alignment horizontal="center" vertical="center"/>
      <protection/>
    </xf>
    <xf numFmtId="4" fontId="13" fillId="33" borderId="68" xfId="0" applyNumberFormat="1" applyFont="1" applyFill="1" applyBorder="1" applyAlignment="1" applyProtection="1">
      <alignment horizontal="center" vertical="center"/>
      <protection/>
    </xf>
    <xf numFmtId="0" fontId="13" fillId="33" borderId="69" xfId="0" applyFont="1" applyFill="1" applyBorder="1" applyAlignment="1" applyProtection="1">
      <alignment/>
      <protection/>
    </xf>
    <xf numFmtId="4" fontId="13" fillId="33" borderId="31" xfId="0" applyNumberFormat="1" applyFont="1" applyFill="1" applyBorder="1" applyAlignment="1" applyProtection="1">
      <alignment horizontal="center"/>
      <protection/>
    </xf>
    <xf numFmtId="0" fontId="13" fillId="33" borderId="32" xfId="0" applyFont="1" applyFill="1" applyBorder="1" applyAlignment="1" applyProtection="1">
      <alignment/>
      <protection/>
    </xf>
    <xf numFmtId="4" fontId="13" fillId="33" borderId="54" xfId="0" applyNumberFormat="1" applyFont="1" applyFill="1" applyBorder="1" applyAlignment="1" applyProtection="1">
      <alignment/>
      <protection/>
    </xf>
    <xf numFmtId="4" fontId="13" fillId="33" borderId="32" xfId="0" applyNumberFormat="1" applyFont="1" applyFill="1" applyBorder="1" applyAlignment="1" applyProtection="1">
      <alignment horizontal="center" vertical="center"/>
      <protection/>
    </xf>
    <xf numFmtId="4" fontId="13" fillId="33" borderId="27" xfId="0" applyNumberFormat="1" applyFont="1" applyFill="1" applyBorder="1" applyAlignment="1" applyProtection="1">
      <alignment/>
      <protection/>
    </xf>
    <xf numFmtId="4" fontId="13" fillId="33" borderId="16" xfId="0" applyNumberFormat="1" applyFont="1" applyFill="1" applyBorder="1" applyAlignment="1" applyProtection="1">
      <alignment horizontal="center"/>
      <protection/>
    </xf>
    <xf numFmtId="4" fontId="13" fillId="33" borderId="28" xfId="0" applyNumberFormat="1" applyFont="1" applyFill="1" applyBorder="1" applyAlignment="1" applyProtection="1">
      <alignment horizontal="center"/>
      <protection/>
    </xf>
    <xf numFmtId="0" fontId="13" fillId="33" borderId="70" xfId="0" applyFont="1" applyFill="1" applyBorder="1" applyAlignment="1" applyProtection="1">
      <alignment/>
      <protection/>
    </xf>
    <xf numFmtId="4" fontId="13" fillId="33" borderId="41" xfId="0" applyNumberFormat="1" applyFont="1" applyFill="1" applyBorder="1" applyAlignment="1" applyProtection="1">
      <alignment horizontal="center"/>
      <protection/>
    </xf>
    <xf numFmtId="4" fontId="13" fillId="0" borderId="16" xfId="0" applyNumberFormat="1" applyFont="1" applyFill="1" applyBorder="1" applyAlignment="1" applyProtection="1">
      <alignment horizontal="center"/>
      <protection/>
    </xf>
    <xf numFmtId="4" fontId="13" fillId="33" borderId="29" xfId="0" applyNumberFormat="1" applyFont="1" applyFill="1" applyBorder="1" applyAlignment="1" applyProtection="1">
      <alignment horizontal="center"/>
      <protection/>
    </xf>
    <xf numFmtId="4" fontId="13" fillId="0" borderId="67" xfId="0" applyNumberFormat="1" applyFont="1" applyFill="1" applyBorder="1" applyAlignment="1" applyProtection="1">
      <alignment horizontal="center"/>
      <protection/>
    </xf>
    <xf numFmtId="4" fontId="13" fillId="33" borderId="54" xfId="0" applyNumberFormat="1" applyFont="1" applyFill="1" applyBorder="1" applyAlignment="1" applyProtection="1">
      <alignment horizontal="center" vertical="center"/>
      <protection/>
    </xf>
    <xf numFmtId="4" fontId="13" fillId="33" borderId="27" xfId="0" applyNumberFormat="1" applyFont="1" applyFill="1" applyBorder="1" applyAlignment="1" applyProtection="1">
      <alignment horizontal="center" vertical="center"/>
      <protection/>
    </xf>
    <xf numFmtId="0" fontId="13" fillId="33" borderId="54" xfId="0" applyFont="1" applyFill="1" applyBorder="1" applyAlignment="1" applyProtection="1">
      <alignment wrapText="1"/>
      <protection/>
    </xf>
    <xf numFmtId="4" fontId="13" fillId="0" borderId="25" xfId="0" applyNumberFormat="1" applyFont="1" applyFill="1" applyBorder="1" applyAlignment="1" applyProtection="1">
      <alignment horizontal="center"/>
      <protection/>
    </xf>
    <xf numFmtId="0" fontId="13" fillId="33" borderId="21" xfId="0" applyFont="1" applyFill="1" applyBorder="1" applyAlignment="1" applyProtection="1">
      <alignment/>
      <protection/>
    </xf>
    <xf numFmtId="0" fontId="13" fillId="33" borderId="2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23" fillId="0" borderId="28" xfId="0" applyFont="1" applyFill="1" applyBorder="1" applyAlignment="1" applyProtection="1">
      <alignment horizontal="center" vertical="center" textRotation="90" wrapText="1"/>
      <protection/>
    </xf>
    <xf numFmtId="0" fontId="13" fillId="33" borderId="28" xfId="0" applyFont="1" applyFill="1" applyBorder="1" applyAlignment="1" applyProtection="1">
      <alignment horizontal="center"/>
      <protection/>
    </xf>
    <xf numFmtId="49" fontId="13" fillId="33" borderId="28" xfId="0" applyNumberFormat="1" applyFont="1" applyFill="1" applyBorder="1" applyAlignment="1" applyProtection="1">
      <alignment horizontal="center"/>
      <protection/>
    </xf>
    <xf numFmtId="49" fontId="23" fillId="33" borderId="28" xfId="0" applyNumberFormat="1" applyFont="1" applyFill="1" applyBorder="1" applyAlignment="1" applyProtection="1">
      <alignment wrapText="1"/>
      <protection/>
    </xf>
    <xf numFmtId="49" fontId="13" fillId="33" borderId="28" xfId="0" applyNumberFormat="1" applyFont="1" applyFill="1" applyBorder="1" applyAlignment="1" applyProtection="1">
      <alignment horizontal="center" vertical="top"/>
      <protection/>
    </xf>
    <xf numFmtId="49" fontId="23" fillId="33" borderId="28" xfId="0" applyNumberFormat="1" applyFont="1" applyFill="1" applyBorder="1" applyAlignment="1" applyProtection="1">
      <alignment vertical="justify" wrapText="1"/>
      <protection/>
    </xf>
    <xf numFmtId="4" fontId="13" fillId="0" borderId="28" xfId="0" applyNumberFormat="1" applyFont="1" applyFill="1" applyBorder="1" applyAlignment="1" applyProtection="1">
      <alignment horizontal="center" vertical="center"/>
      <protection/>
    </xf>
    <xf numFmtId="49" fontId="13" fillId="33" borderId="65" xfId="0" applyNumberFormat="1" applyFont="1" applyFill="1" applyBorder="1" applyAlignment="1" applyProtection="1">
      <alignment horizontal="center" vertical="top"/>
      <protection/>
    </xf>
    <xf numFmtId="49" fontId="23" fillId="0" borderId="65" xfId="0" applyNumberFormat="1" applyFont="1" applyFill="1" applyBorder="1" applyAlignment="1" applyProtection="1">
      <alignment vertical="justify" wrapText="1"/>
      <protection/>
    </xf>
    <xf numFmtId="49" fontId="13" fillId="33" borderId="41" xfId="0" applyNumberFormat="1" applyFont="1" applyFill="1" applyBorder="1" applyAlignment="1" applyProtection="1">
      <alignment horizontal="center" vertical="top"/>
      <protection/>
    </xf>
    <xf numFmtId="49" fontId="23" fillId="33" borderId="71" xfId="0" applyNumberFormat="1" applyFont="1" applyFill="1" applyBorder="1" applyAlignment="1" applyProtection="1">
      <alignment vertical="justify" wrapText="1"/>
      <protection/>
    </xf>
    <xf numFmtId="4" fontId="13" fillId="33" borderId="71" xfId="0" applyNumberFormat="1" applyFont="1" applyFill="1" applyBorder="1" applyAlignment="1" applyProtection="1">
      <alignment horizontal="center" vertical="center"/>
      <protection/>
    </xf>
    <xf numFmtId="4" fontId="13" fillId="33" borderId="72" xfId="0" applyNumberFormat="1" applyFont="1" applyFill="1" applyBorder="1" applyAlignment="1" applyProtection="1">
      <alignment horizontal="center" vertical="center"/>
      <protection/>
    </xf>
    <xf numFmtId="49" fontId="13" fillId="33" borderId="42" xfId="0" applyNumberFormat="1" applyFont="1" applyFill="1" applyBorder="1" applyAlignment="1" applyProtection="1">
      <alignment horizontal="center" vertical="top"/>
      <protection/>
    </xf>
    <xf numFmtId="49" fontId="23" fillId="33" borderId="42" xfId="0" applyNumberFormat="1" applyFont="1" applyFill="1" applyBorder="1" applyAlignment="1" applyProtection="1">
      <alignment vertical="justify" wrapText="1"/>
      <protection/>
    </xf>
    <xf numFmtId="4" fontId="13" fillId="33" borderId="42" xfId="0" applyNumberFormat="1" applyFont="1" applyFill="1" applyBorder="1" applyAlignment="1" applyProtection="1">
      <alignment horizontal="center" vertical="center"/>
      <protection/>
    </xf>
    <xf numFmtId="10" fontId="13" fillId="33" borderId="28" xfId="0" applyNumberFormat="1" applyFont="1" applyFill="1" applyBorder="1" applyAlignment="1" applyProtection="1">
      <alignment horizontal="center" vertical="center"/>
      <protection/>
    </xf>
    <xf numFmtId="49" fontId="13" fillId="33" borderId="28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wrapText="1"/>
    </xf>
    <xf numFmtId="0" fontId="13" fillId="33" borderId="0" xfId="57" applyFont="1" applyFill="1" applyBorder="1" applyAlignment="1" applyProtection="1">
      <alignment horizontal="left" vertical="top"/>
      <protection/>
    </xf>
    <xf numFmtId="0" fontId="13" fillId="33" borderId="35" xfId="57" applyFont="1" applyFill="1" applyBorder="1" applyAlignment="1" applyProtection="1">
      <alignment horizontal="left" vertical="top"/>
      <protection/>
    </xf>
    <xf numFmtId="4" fontId="4" fillId="0" borderId="28" xfId="0" applyNumberFormat="1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10" fontId="12" fillId="33" borderId="30" xfId="0" applyNumberFormat="1" applyFont="1" applyFill="1" applyBorder="1" applyAlignment="1">
      <alignment horizontal="center"/>
    </xf>
    <xf numFmtId="0" fontId="4" fillId="33" borderId="76" xfId="0" applyFont="1" applyFill="1" applyBorder="1" applyAlignment="1">
      <alignment horizontal="left" wrapText="1"/>
    </xf>
    <xf numFmtId="0" fontId="12" fillId="33" borderId="71" xfId="0" applyFont="1" applyFill="1" applyBorder="1" applyAlignment="1">
      <alignment horizontal="left" wrapText="1"/>
    </xf>
    <xf numFmtId="0" fontId="4" fillId="33" borderId="71" xfId="0" applyFont="1" applyFill="1" applyBorder="1" applyAlignment="1">
      <alignment horizontal="left" wrapText="1"/>
    </xf>
    <xf numFmtId="0" fontId="12" fillId="33" borderId="77" xfId="0" applyFont="1" applyFill="1" applyBorder="1" applyAlignment="1">
      <alignment horizontal="left" wrapText="1"/>
    </xf>
    <xf numFmtId="0" fontId="12" fillId="33" borderId="15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12" fillId="33" borderId="34" xfId="0" applyNumberFormat="1" applyFont="1" applyFill="1" applyBorder="1" applyAlignment="1">
      <alignment horizontal="center"/>
    </xf>
    <xf numFmtId="0" fontId="3" fillId="33" borderId="36" xfId="57" applyFont="1" applyFill="1" applyBorder="1" applyAlignment="1" applyProtection="1">
      <alignment/>
      <protection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4" fontId="3" fillId="0" borderId="62" xfId="0" applyNumberFormat="1" applyFont="1" applyBorder="1" applyAlignment="1">
      <alignment/>
    </xf>
    <xf numFmtId="4" fontId="3" fillId="0" borderId="6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4" fontId="1" fillId="33" borderId="31" xfId="0" applyNumberFormat="1" applyFont="1" applyFill="1" applyBorder="1" applyAlignment="1" applyProtection="1">
      <alignment horizontal="center"/>
      <protection/>
    </xf>
    <xf numFmtId="4" fontId="1" fillId="33" borderId="13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7" fillId="33" borderId="26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left" wrapText="1"/>
      <protection/>
    </xf>
    <xf numFmtId="10" fontId="1" fillId="33" borderId="16" xfId="0" applyNumberFormat="1" applyFont="1" applyFill="1" applyBorder="1" applyAlignment="1" applyProtection="1">
      <alignment horizontal="center"/>
      <protection/>
    </xf>
    <xf numFmtId="4" fontId="4" fillId="33" borderId="16" xfId="0" applyNumberFormat="1" applyFont="1" applyFill="1" applyBorder="1" applyAlignment="1" applyProtection="1">
      <alignment horizontal="center"/>
      <protection/>
    </xf>
    <xf numFmtId="4" fontId="4" fillId="33" borderId="15" xfId="0" applyNumberFormat="1" applyFont="1" applyFill="1" applyBorder="1" applyAlignment="1" applyProtection="1">
      <alignment horizontal="center"/>
      <protection/>
    </xf>
    <xf numFmtId="4" fontId="12" fillId="34" borderId="28" xfId="0" applyNumberFormat="1" applyFont="1" applyFill="1" applyBorder="1" applyAlignment="1" applyProtection="1">
      <alignment horizontal="center"/>
      <protection locked="0"/>
    </xf>
    <xf numFmtId="4" fontId="12" fillId="34" borderId="29" xfId="0" applyNumberFormat="1" applyFont="1" applyFill="1" applyBorder="1" applyAlignment="1" applyProtection="1">
      <alignment horizontal="center"/>
      <protection locked="0"/>
    </xf>
    <xf numFmtId="4" fontId="12" fillId="0" borderId="28" xfId="0" applyNumberFormat="1" applyFont="1" applyFill="1" applyBorder="1" applyAlignment="1" applyProtection="1">
      <alignment horizontal="center"/>
      <protection locked="0"/>
    </xf>
    <xf numFmtId="4" fontId="12" fillId="0" borderId="29" xfId="0" applyNumberFormat="1" applyFont="1" applyFill="1" applyBorder="1" applyAlignment="1" applyProtection="1">
      <alignment horizontal="center"/>
      <protection locked="0"/>
    </xf>
    <xf numFmtId="4" fontId="4" fillId="33" borderId="78" xfId="0" applyNumberFormat="1" applyFont="1" applyFill="1" applyBorder="1" applyAlignment="1">
      <alignment horizontal="center"/>
    </xf>
    <xf numFmtId="2" fontId="4" fillId="33" borderId="32" xfId="0" applyNumberFormat="1" applyFont="1" applyFill="1" applyBorder="1" applyAlignment="1">
      <alignment horizontal="center"/>
    </xf>
    <xf numFmtId="2" fontId="4" fillId="33" borderId="54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33" borderId="33" xfId="0" applyFont="1" applyFill="1" applyBorder="1" applyAlignment="1">
      <alignment horizontal="center"/>
    </xf>
    <xf numFmtId="0" fontId="2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49" fontId="23" fillId="33" borderId="65" xfId="0" applyNumberFormat="1" applyFont="1" applyFill="1" applyBorder="1" applyAlignment="1" applyProtection="1">
      <alignment vertical="justify" wrapText="1"/>
      <protection/>
    </xf>
    <xf numFmtId="3" fontId="13" fillId="0" borderId="60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7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4" fontId="13" fillId="0" borderId="28" xfId="0" applyNumberFormat="1" applyFont="1" applyFill="1" applyBorder="1" applyAlignment="1" applyProtection="1">
      <alignment horizontal="center"/>
      <protection/>
    </xf>
    <xf numFmtId="0" fontId="13" fillId="36" borderId="28" xfId="0" applyFont="1" applyFill="1" applyBorder="1" applyAlignment="1" applyProtection="1">
      <alignment/>
      <protection/>
    </xf>
    <xf numFmtId="4" fontId="13" fillId="36" borderId="41" xfId="0" applyNumberFormat="1" applyFont="1" applyFill="1" applyBorder="1" applyAlignment="1" applyProtection="1">
      <alignment horizontal="center"/>
      <protection/>
    </xf>
    <xf numFmtId="4" fontId="13" fillId="36" borderId="29" xfId="0" applyNumberFormat="1" applyFont="1" applyFill="1" applyBorder="1" applyAlignment="1" applyProtection="1">
      <alignment horizontal="center"/>
      <protection/>
    </xf>
    <xf numFmtId="4" fontId="13" fillId="0" borderId="65" xfId="0" applyNumberFormat="1" applyFont="1" applyFill="1" applyBorder="1" applyAlignment="1" applyProtection="1">
      <alignment horizontal="center"/>
      <protection/>
    </xf>
    <xf numFmtId="0" fontId="13" fillId="36" borderId="65" xfId="0" applyFont="1" applyFill="1" applyBorder="1" applyAlignment="1" applyProtection="1">
      <alignment/>
      <protection/>
    </xf>
    <xf numFmtId="4" fontId="13" fillId="36" borderId="66" xfId="0" applyNumberFormat="1" applyFont="1" applyFill="1" applyBorder="1" applyAlignment="1" applyProtection="1">
      <alignment horizontal="center"/>
      <protection/>
    </xf>
    <xf numFmtId="4" fontId="13" fillId="36" borderId="68" xfId="0" applyNumberFormat="1" applyFont="1" applyFill="1" applyBorder="1" applyAlignment="1" applyProtection="1">
      <alignment horizontal="center"/>
      <protection/>
    </xf>
    <xf numFmtId="0" fontId="14" fillId="36" borderId="28" xfId="0" applyFont="1" applyFill="1" applyBorder="1" applyAlignment="1" applyProtection="1">
      <alignment/>
      <protection/>
    </xf>
    <xf numFmtId="4" fontId="13" fillId="0" borderId="25" xfId="0" applyNumberFormat="1" applyFont="1" applyFill="1" applyBorder="1" applyAlignment="1" applyProtection="1">
      <alignment horizontal="center" vertical="center"/>
      <protection/>
    </xf>
    <xf numFmtId="4" fontId="13" fillId="0" borderId="30" xfId="0" applyNumberFormat="1" applyFont="1" applyFill="1" applyBorder="1" applyAlignment="1" applyProtection="1">
      <alignment horizontal="center" vertical="center"/>
      <protection/>
    </xf>
    <xf numFmtId="0" fontId="13" fillId="36" borderId="30" xfId="0" applyFont="1" applyFill="1" applyBorder="1" applyAlignment="1" applyProtection="1">
      <alignment/>
      <protection/>
    </xf>
    <xf numFmtId="4" fontId="13" fillId="36" borderId="57" xfId="0" applyNumberFormat="1" applyFont="1" applyFill="1" applyBorder="1" applyAlignment="1" applyProtection="1">
      <alignment/>
      <protection/>
    </xf>
    <xf numFmtId="4" fontId="13" fillId="0" borderId="30" xfId="0" applyNumberFormat="1" applyFont="1" applyFill="1" applyBorder="1" applyAlignment="1" applyProtection="1">
      <alignment horizontal="center"/>
      <protection/>
    </xf>
    <xf numFmtId="4" fontId="13" fillId="36" borderId="33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" fontId="1" fillId="34" borderId="16" xfId="0" applyNumberFormat="1" applyFont="1" applyFill="1" applyBorder="1" applyAlignment="1" applyProtection="1">
      <alignment horizontal="center"/>
      <protection/>
    </xf>
    <xf numFmtId="4" fontId="1" fillId="34" borderId="15" xfId="0" applyNumberFormat="1" applyFont="1" applyFill="1" applyBorder="1" applyAlignment="1" applyProtection="1">
      <alignment horizontal="center"/>
      <protection/>
    </xf>
    <xf numFmtId="4" fontId="3" fillId="33" borderId="16" xfId="0" applyNumberFormat="1" applyFont="1" applyFill="1" applyBorder="1" applyAlignment="1" applyProtection="1">
      <alignment horizontal="center"/>
      <protection/>
    </xf>
    <xf numFmtId="2" fontId="3" fillId="33" borderId="15" xfId="0" applyNumberFormat="1" applyFont="1" applyFill="1" applyBorder="1" applyAlignment="1" applyProtection="1">
      <alignment horizontal="center"/>
      <protection/>
    </xf>
    <xf numFmtId="4" fontId="3" fillId="33" borderId="15" xfId="0" applyNumberFormat="1" applyFont="1" applyFill="1" applyBorder="1" applyAlignment="1" applyProtection="1">
      <alignment horizontal="center"/>
      <protection/>
    </xf>
    <xf numFmtId="4" fontId="3" fillId="33" borderId="25" xfId="0" applyNumberFormat="1" applyFont="1" applyFill="1" applyBorder="1" applyAlignment="1" applyProtection="1">
      <alignment horizontal="center"/>
      <protection/>
    </xf>
    <xf numFmtId="4" fontId="3" fillId="33" borderId="34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9" xfId="0" applyFont="1" applyFill="1" applyBorder="1" applyAlignment="1" applyProtection="1">
      <alignment horizontal="center" wrapText="1"/>
      <protection/>
    </xf>
    <xf numFmtId="0" fontId="1" fillId="33" borderId="20" xfId="0" applyFont="1" applyFill="1" applyBorder="1" applyAlignment="1" applyProtection="1">
      <alignment horizontal="center" wrapText="1"/>
      <protection/>
    </xf>
    <xf numFmtId="0" fontId="1" fillId="33" borderId="79" xfId="0" applyFont="1" applyFill="1" applyBorder="1" applyAlignment="1" applyProtection="1">
      <alignment horizontal="center"/>
      <protection/>
    </xf>
    <xf numFmtId="0" fontId="4" fillId="33" borderId="22" xfId="0" applyNumberFormat="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left" wrapText="1"/>
      <protection/>
    </xf>
    <xf numFmtId="0" fontId="4" fillId="33" borderId="12" xfId="0" applyFont="1" applyFill="1" applyBorder="1" applyAlignment="1" applyProtection="1">
      <alignment horizontal="center"/>
      <protection/>
    </xf>
    <xf numFmtId="4" fontId="4" fillId="33" borderId="31" xfId="0" applyNumberFormat="1" applyFont="1" applyFill="1" applyBorder="1" applyAlignment="1" applyProtection="1">
      <alignment horizontal="center"/>
      <protection/>
    </xf>
    <xf numFmtId="4" fontId="4" fillId="33" borderId="32" xfId="0" applyNumberFormat="1" applyFont="1" applyFill="1" applyBorder="1" applyAlignment="1" applyProtection="1">
      <alignment horizontal="center"/>
      <protection/>
    </xf>
    <xf numFmtId="4" fontId="4" fillId="33" borderId="27" xfId="0" applyNumberFormat="1" applyFont="1" applyFill="1" applyBorder="1" applyAlignment="1" applyProtection="1">
      <alignment horizontal="center"/>
      <protection/>
    </xf>
    <xf numFmtId="0" fontId="1" fillId="33" borderId="22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left" wrapText="1"/>
      <protection/>
    </xf>
    <xf numFmtId="0" fontId="12" fillId="33" borderId="14" xfId="0" applyFont="1" applyFill="1" applyBorder="1" applyAlignment="1" applyProtection="1">
      <alignment horizontal="center"/>
      <protection/>
    </xf>
    <xf numFmtId="4" fontId="12" fillId="33" borderId="16" xfId="0" applyNumberFormat="1" applyFont="1" applyFill="1" applyBorder="1" applyAlignment="1" applyProtection="1">
      <alignment horizontal="center"/>
      <protection/>
    </xf>
    <xf numFmtId="4" fontId="12" fillId="33" borderId="28" xfId="0" applyNumberFormat="1" applyFont="1" applyFill="1" applyBorder="1" applyAlignment="1" applyProtection="1">
      <alignment horizontal="center"/>
      <protection/>
    </xf>
    <xf numFmtId="4" fontId="12" fillId="33" borderId="29" xfId="0" applyNumberFormat="1" applyFont="1" applyFill="1" applyBorder="1" applyAlignment="1" applyProtection="1">
      <alignment horizontal="center"/>
      <protection/>
    </xf>
    <xf numFmtId="0" fontId="1" fillId="33" borderId="80" xfId="0" applyNumberFormat="1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left" wrapText="1"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28" xfId="0" applyNumberFormat="1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left" wrapText="1"/>
      <protection locked="0"/>
    </xf>
    <xf numFmtId="0" fontId="4" fillId="33" borderId="28" xfId="0" applyFont="1" applyFill="1" applyBorder="1" applyAlignment="1" applyProtection="1">
      <alignment horizontal="center"/>
      <protection locked="0"/>
    </xf>
    <xf numFmtId="4" fontId="4" fillId="33" borderId="28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left" wrapText="1"/>
      <protection locked="0"/>
    </xf>
    <xf numFmtId="4" fontId="1" fillId="0" borderId="2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36" borderId="28" xfId="0" applyFont="1" applyFill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/>
      <protection locked="0"/>
    </xf>
    <xf numFmtId="2" fontId="1" fillId="36" borderId="28" xfId="0" applyNumberFormat="1" applyFont="1" applyFill="1" applyBorder="1" applyAlignment="1" applyProtection="1">
      <alignment horizontal="center"/>
      <protection locked="0"/>
    </xf>
    <xf numFmtId="4" fontId="12" fillId="0" borderId="15" xfId="0" applyNumberFormat="1" applyFont="1" applyFill="1" applyBorder="1" applyAlignment="1" applyProtection="1">
      <alignment horizontal="center"/>
      <protection locked="0"/>
    </xf>
    <xf numFmtId="2" fontId="12" fillId="0" borderId="15" xfId="0" applyNumberFormat="1" applyFont="1" applyFill="1" applyBorder="1" applyAlignment="1" applyProtection="1">
      <alignment horizontal="center"/>
      <protection locked="0"/>
    </xf>
    <xf numFmtId="206" fontId="12" fillId="0" borderId="15" xfId="0" applyNumberFormat="1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/>
      <protection locked="0"/>
    </xf>
    <xf numFmtId="4" fontId="12" fillId="0" borderId="41" xfId="0" applyNumberFormat="1" applyFont="1" applyFill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2" fontId="12" fillId="0" borderId="57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center"/>
      <protection/>
    </xf>
    <xf numFmtId="4" fontId="4" fillId="33" borderId="13" xfId="0" applyNumberFormat="1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2" fillId="33" borderId="14" xfId="0" applyNumberFormat="1" applyFont="1" applyFill="1" applyBorder="1" applyAlignment="1" applyProtection="1">
      <alignment horizontal="center"/>
      <protection/>
    </xf>
    <xf numFmtId="0" fontId="12" fillId="33" borderId="14" xfId="0" applyFont="1" applyFill="1" applyBorder="1" applyAlignment="1" applyProtection="1">
      <alignment horizontal="left" wrapText="1"/>
      <protection/>
    </xf>
    <xf numFmtId="0" fontId="12" fillId="33" borderId="15" xfId="0" applyFont="1" applyFill="1" applyBorder="1" applyAlignment="1" applyProtection="1">
      <alignment horizontal="center"/>
      <protection/>
    </xf>
    <xf numFmtId="4" fontId="12" fillId="33" borderId="14" xfId="0" applyNumberFormat="1" applyFont="1" applyFill="1" applyBorder="1" applyAlignment="1" applyProtection="1">
      <alignment horizontal="center"/>
      <protection/>
    </xf>
    <xf numFmtId="4" fontId="12" fillId="33" borderId="15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left" wrapText="1"/>
      <protection/>
    </xf>
    <xf numFmtId="0" fontId="1" fillId="33" borderId="28" xfId="0" applyFont="1" applyFill="1" applyBorder="1" applyAlignment="1" applyProtection="1">
      <alignment horizontal="center" wrapText="1"/>
      <protection/>
    </xf>
    <xf numFmtId="206" fontId="4" fillId="33" borderId="29" xfId="0" applyNumberFormat="1" applyFont="1" applyFill="1" applyBorder="1" applyAlignment="1" applyProtection="1">
      <alignment horizontal="right" wrapText="1"/>
      <protection/>
    </xf>
    <xf numFmtId="2" fontId="12" fillId="33" borderId="14" xfId="0" applyNumberFormat="1" applyFont="1" applyFill="1" applyBorder="1" applyAlignment="1" applyProtection="1">
      <alignment horizontal="center"/>
      <protection/>
    </xf>
    <xf numFmtId="206" fontId="12" fillId="33" borderId="15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left"/>
      <protection/>
    </xf>
    <xf numFmtId="2" fontId="1" fillId="33" borderId="28" xfId="0" applyNumberFormat="1" applyFont="1" applyFill="1" applyBorder="1" applyAlignment="1" applyProtection="1">
      <alignment horizontal="center"/>
      <protection/>
    </xf>
    <xf numFmtId="0" fontId="12" fillId="33" borderId="24" xfId="0" applyNumberFormat="1" applyFont="1" applyFill="1" applyBorder="1" applyAlignment="1" applyProtection="1">
      <alignment horizontal="center"/>
      <protection/>
    </xf>
    <xf numFmtId="0" fontId="12" fillId="33" borderId="24" xfId="0" applyFont="1" applyFill="1" applyBorder="1" applyAlignment="1" applyProtection="1">
      <alignment horizontal="left" wrapText="1"/>
      <protection/>
    </xf>
    <xf numFmtId="0" fontId="12" fillId="33" borderId="34" xfId="0" applyFont="1" applyFill="1" applyBorder="1" applyAlignment="1" applyProtection="1">
      <alignment horizontal="center"/>
      <protection/>
    </xf>
    <xf numFmtId="2" fontId="12" fillId="33" borderId="24" xfId="0" applyNumberFormat="1" applyFont="1" applyFill="1" applyBorder="1" applyAlignment="1" applyProtection="1">
      <alignment horizontal="center"/>
      <protection/>
    </xf>
    <xf numFmtId="2" fontId="12" fillId="33" borderId="34" xfId="0" applyNumberFormat="1" applyFont="1" applyFill="1" applyBorder="1" applyAlignment="1" applyProtection="1">
      <alignment horizontal="center"/>
      <protection/>
    </xf>
    <xf numFmtId="2" fontId="4" fillId="33" borderId="13" xfId="0" applyNumberFormat="1" applyFont="1" applyFill="1" applyBorder="1" applyAlignment="1" applyProtection="1">
      <alignment horizontal="center"/>
      <protection/>
    </xf>
    <xf numFmtId="4" fontId="4" fillId="33" borderId="54" xfId="0" applyNumberFormat="1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left"/>
      <protection/>
    </xf>
    <xf numFmtId="2" fontId="1" fillId="33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right" vertical="center" wrapText="1"/>
      <protection/>
    </xf>
    <xf numFmtId="0" fontId="24" fillId="0" borderId="26" xfId="0" applyFont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4" fontId="4" fillId="33" borderId="26" xfId="0" applyNumberFormat="1" applyFont="1" applyFill="1" applyBorder="1" applyAlignment="1">
      <alignment horizontal="center"/>
    </xf>
    <xf numFmtId="4" fontId="1" fillId="0" borderId="8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5" fillId="0" borderId="42" xfId="0" applyFont="1" applyFill="1" applyBorder="1" applyAlignment="1">
      <alignment horizontal="left" wrapText="1"/>
    </xf>
    <xf numFmtId="0" fontId="45" fillId="0" borderId="28" xfId="0" applyFont="1" applyFill="1" applyBorder="1" applyAlignment="1">
      <alignment horizontal="left" wrapText="1"/>
    </xf>
    <xf numFmtId="0" fontId="1" fillId="33" borderId="34" xfId="0" applyFont="1" applyFill="1" applyBorder="1" applyAlignment="1">
      <alignment horizontal="left"/>
    </xf>
    <xf numFmtId="4" fontId="1" fillId="0" borderId="3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/>
    </xf>
    <xf numFmtId="2" fontId="1" fillId="36" borderId="28" xfId="0" applyNumberFormat="1" applyFont="1" applyFill="1" applyBorder="1" applyAlignment="1" applyProtection="1">
      <alignment horizontal="right"/>
      <protection locked="0"/>
    </xf>
    <xf numFmtId="0" fontId="1" fillId="36" borderId="28" xfId="0" applyFont="1" applyFill="1" applyBorder="1" applyAlignment="1" applyProtection="1">
      <alignment horizontal="right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13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4" fontId="19" fillId="36" borderId="19" xfId="0" applyNumberFormat="1" applyFont="1" applyFill="1" applyBorder="1" applyAlignment="1" applyProtection="1">
      <alignment horizontal="right"/>
      <protection locked="0"/>
    </xf>
    <xf numFmtId="0" fontId="19" fillId="36" borderId="64" xfId="0" applyFont="1" applyFill="1" applyBorder="1" applyAlignment="1" applyProtection="1">
      <alignment horizontal="center"/>
      <protection locked="0"/>
    </xf>
    <xf numFmtId="4" fontId="19" fillId="36" borderId="10" xfId="0" applyNumberFormat="1" applyFont="1" applyFill="1" applyBorder="1" applyAlignment="1" applyProtection="1">
      <alignment horizontal="right"/>
      <protection locked="0"/>
    </xf>
    <xf numFmtId="2" fontId="13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3" fillId="33" borderId="10" xfId="0" applyFont="1" applyFill="1" applyBorder="1" applyAlignment="1" applyProtection="1">
      <alignment horizontal="center" vertical="center" wrapText="1"/>
      <protection/>
    </xf>
    <xf numFmtId="0" fontId="23" fillId="33" borderId="19" xfId="0" applyFont="1" applyFill="1" applyBorder="1" applyAlignment="1" applyProtection="1">
      <alignment horizontal="center" vertical="center" wrapText="1"/>
      <protection/>
    </xf>
    <xf numFmtId="0" fontId="23" fillId="33" borderId="20" xfId="0" applyFont="1" applyFill="1" applyBorder="1" applyAlignment="1" applyProtection="1">
      <alignment horizontal="center" vertical="center" wrapText="1"/>
      <protection/>
    </xf>
    <xf numFmtId="0" fontId="23" fillId="33" borderId="64" xfId="0" applyFont="1" applyFill="1" applyBorder="1" applyAlignment="1" applyProtection="1">
      <alignment horizontal="center" vertical="center" wrapText="1"/>
      <protection/>
    </xf>
    <xf numFmtId="0" fontId="13" fillId="33" borderId="49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0" fontId="13" fillId="33" borderId="48" xfId="0" applyFont="1" applyFill="1" applyBorder="1" applyAlignment="1" applyProtection="1">
      <alignment horizontal="center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left" wrapText="1"/>
      <protection/>
    </xf>
    <xf numFmtId="0" fontId="13" fillId="33" borderId="13" xfId="0" applyFont="1" applyFill="1" applyBorder="1" applyAlignment="1" applyProtection="1">
      <alignment horizontal="center"/>
      <protection/>
    </xf>
    <xf numFmtId="4" fontId="13" fillId="33" borderId="78" xfId="0" applyNumberFormat="1" applyFont="1" applyFill="1" applyBorder="1" applyAlignment="1" applyProtection="1">
      <alignment horizontal="right"/>
      <protection/>
    </xf>
    <xf numFmtId="0" fontId="13" fillId="33" borderId="32" xfId="0" applyFont="1" applyFill="1" applyBorder="1" applyAlignment="1" applyProtection="1">
      <alignment horizontal="center"/>
      <protection/>
    </xf>
    <xf numFmtId="0" fontId="13" fillId="33" borderId="54" xfId="0" applyFont="1" applyFill="1" applyBorder="1" applyAlignment="1" applyProtection="1">
      <alignment horizontal="center"/>
      <protection/>
    </xf>
    <xf numFmtId="4" fontId="13" fillId="33" borderId="31" xfId="0" applyNumberFormat="1" applyFont="1" applyFill="1" applyBorder="1" applyAlignment="1" applyProtection="1">
      <alignment horizontal="right"/>
      <protection/>
    </xf>
    <xf numFmtId="0" fontId="13" fillId="33" borderId="27" xfId="0" applyFont="1" applyFill="1" applyBorder="1" applyAlignment="1" applyProtection="1">
      <alignment horizontal="center"/>
      <protection/>
    </xf>
    <xf numFmtId="10" fontId="13" fillId="33" borderId="23" xfId="63" applyNumberFormat="1" applyFont="1" applyFill="1" applyBorder="1" applyAlignment="1" applyProtection="1">
      <alignment horizontal="right"/>
      <protection/>
    </xf>
    <xf numFmtId="2" fontId="13" fillId="33" borderId="82" xfId="0" applyNumberFormat="1" applyFont="1" applyFill="1" applyBorder="1" applyAlignment="1" applyProtection="1">
      <alignment horizontal="right"/>
      <protection/>
    </xf>
    <xf numFmtId="0" fontId="13" fillId="33" borderId="14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left" wrapText="1"/>
      <protection/>
    </xf>
    <xf numFmtId="0" fontId="13" fillId="33" borderId="15" xfId="0" applyFont="1" applyFill="1" applyBorder="1" applyAlignment="1" applyProtection="1">
      <alignment horizontal="center"/>
      <protection/>
    </xf>
    <xf numFmtId="4" fontId="13" fillId="33" borderId="72" xfId="0" applyNumberFormat="1" applyFont="1" applyFill="1" applyBorder="1" applyAlignment="1" applyProtection="1">
      <alignment horizontal="right"/>
      <protection/>
    </xf>
    <xf numFmtId="0" fontId="13" fillId="33" borderId="41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right"/>
      <protection/>
    </xf>
    <xf numFmtId="0" fontId="13" fillId="33" borderId="29" xfId="0" applyFont="1" applyFill="1" applyBorder="1" applyAlignment="1" applyProtection="1">
      <alignment horizontal="center"/>
      <protection/>
    </xf>
    <xf numFmtId="10" fontId="13" fillId="33" borderId="16" xfId="63" applyNumberFormat="1" applyFont="1" applyFill="1" applyBorder="1" applyAlignment="1" applyProtection="1">
      <alignment horizontal="right"/>
      <protection/>
    </xf>
    <xf numFmtId="10" fontId="13" fillId="33" borderId="72" xfId="0" applyNumberFormat="1" applyFont="1" applyFill="1" applyBorder="1" applyAlignment="1" applyProtection="1">
      <alignment horizontal="right"/>
      <protection/>
    </xf>
    <xf numFmtId="10" fontId="13" fillId="33" borderId="16" xfId="0" applyNumberFormat="1" applyFont="1" applyFill="1" applyBorder="1" applyAlignment="1" applyProtection="1">
      <alignment horizontal="right"/>
      <protection/>
    </xf>
    <xf numFmtId="2" fontId="13" fillId="33" borderId="56" xfId="0" applyNumberFormat="1" applyFont="1" applyFill="1" applyBorder="1" applyAlignment="1" applyProtection="1">
      <alignment horizontal="right"/>
      <protection/>
    </xf>
    <xf numFmtId="4" fontId="13" fillId="33" borderId="16" xfId="0" applyNumberFormat="1" applyFont="1" applyFill="1" applyBorder="1" applyAlignment="1" applyProtection="1">
      <alignment horizontal="right"/>
      <protection/>
    </xf>
    <xf numFmtId="0" fontId="19" fillId="33" borderId="14" xfId="0" applyFont="1" applyFill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left" wrapText="1"/>
      <protection/>
    </xf>
    <xf numFmtId="0" fontId="19" fillId="33" borderId="15" xfId="0" applyFont="1" applyFill="1" applyBorder="1" applyAlignment="1" applyProtection="1">
      <alignment horizontal="center"/>
      <protection/>
    </xf>
    <xf numFmtId="4" fontId="19" fillId="33" borderId="72" xfId="0" applyNumberFormat="1" applyFont="1" applyFill="1" applyBorder="1" applyAlignment="1" applyProtection="1">
      <alignment horizontal="right"/>
      <protection/>
    </xf>
    <xf numFmtId="4" fontId="19" fillId="33" borderId="16" xfId="0" applyNumberFormat="1" applyFont="1" applyFill="1" applyBorder="1" applyAlignment="1" applyProtection="1">
      <alignment horizontal="right"/>
      <protection/>
    </xf>
    <xf numFmtId="2" fontId="13" fillId="33" borderId="16" xfId="0" applyNumberFormat="1" applyFont="1" applyFill="1" applyBorder="1" applyAlignment="1" applyProtection="1">
      <alignment horizontal="right"/>
      <protection/>
    </xf>
    <xf numFmtId="0" fontId="13" fillId="33" borderId="24" xfId="0" applyFont="1" applyFill="1" applyBorder="1" applyAlignment="1" applyProtection="1">
      <alignment horizontal="center"/>
      <protection/>
    </xf>
    <xf numFmtId="0" fontId="13" fillId="33" borderId="34" xfId="0" applyFont="1" applyFill="1" applyBorder="1" applyAlignment="1" applyProtection="1">
      <alignment horizontal="left" wrapText="1"/>
      <protection/>
    </xf>
    <xf numFmtId="0" fontId="13" fillId="33" borderId="34" xfId="0" applyFont="1" applyFill="1" applyBorder="1" applyAlignment="1" applyProtection="1">
      <alignment horizontal="center"/>
      <protection/>
    </xf>
    <xf numFmtId="4" fontId="13" fillId="33" borderId="25" xfId="0" applyNumberFormat="1" applyFont="1" applyFill="1" applyBorder="1" applyAlignment="1" applyProtection="1">
      <alignment horizontal="right"/>
      <protection/>
    </xf>
    <xf numFmtId="0" fontId="13" fillId="33" borderId="30" xfId="0" applyFont="1" applyFill="1" applyBorder="1" applyAlignment="1" applyProtection="1">
      <alignment horizontal="center"/>
      <protection/>
    </xf>
    <xf numFmtId="0" fontId="13" fillId="33" borderId="33" xfId="0" applyFont="1" applyFill="1" applyBorder="1" applyAlignment="1" applyProtection="1">
      <alignment horizontal="center"/>
      <protection/>
    </xf>
    <xf numFmtId="10" fontId="13" fillId="33" borderId="67" xfId="63" applyNumberFormat="1" applyFont="1" applyFill="1" applyBorder="1" applyAlignment="1" applyProtection="1">
      <alignment horizontal="right"/>
      <protection/>
    </xf>
    <xf numFmtId="0" fontId="13" fillId="33" borderId="79" xfId="0" applyFont="1" applyFill="1" applyBorder="1" applyAlignment="1" applyProtection="1">
      <alignment horizontal="center"/>
      <protection/>
    </xf>
    <xf numFmtId="10" fontId="13" fillId="33" borderId="10" xfId="63" applyNumberFormat="1" applyFont="1" applyFill="1" applyBorder="1" applyAlignment="1" applyProtection="1">
      <alignment horizontal="center"/>
      <protection/>
    </xf>
    <xf numFmtId="0" fontId="19" fillId="33" borderId="22" xfId="0" applyNumberFormat="1" applyFont="1" applyFill="1" applyBorder="1" applyAlignment="1" applyProtection="1">
      <alignment horizontal="center"/>
      <protection/>
    </xf>
    <xf numFmtId="0" fontId="19" fillId="33" borderId="12" xfId="0" applyFont="1" applyFill="1" applyBorder="1" applyAlignment="1" applyProtection="1">
      <alignment horizontal="left" wrapText="1"/>
      <protection/>
    </xf>
    <xf numFmtId="0" fontId="19" fillId="33" borderId="12" xfId="0" applyFont="1" applyFill="1" applyBorder="1" applyAlignment="1" applyProtection="1">
      <alignment horizontal="center"/>
      <protection/>
    </xf>
    <xf numFmtId="4" fontId="19" fillId="33" borderId="31" xfId="0" applyNumberFormat="1" applyFont="1" applyFill="1" applyBorder="1" applyAlignment="1" applyProtection="1">
      <alignment horizontal="right"/>
      <protection/>
    </xf>
    <xf numFmtId="4" fontId="19" fillId="33" borderId="32" xfId="0" applyNumberFormat="1" applyFont="1" applyFill="1" applyBorder="1" applyAlignment="1" applyProtection="1">
      <alignment horizontal="right"/>
      <protection/>
    </xf>
    <xf numFmtId="4" fontId="19" fillId="33" borderId="27" xfId="0" applyNumberFormat="1" applyFont="1" applyFill="1" applyBorder="1" applyAlignment="1" applyProtection="1">
      <alignment horizontal="right"/>
      <protection/>
    </xf>
    <xf numFmtId="4" fontId="19" fillId="33" borderId="54" xfId="0" applyNumberFormat="1" applyFont="1" applyFill="1" applyBorder="1" applyAlignment="1" applyProtection="1">
      <alignment horizontal="right"/>
      <protection/>
    </xf>
    <xf numFmtId="10" fontId="13" fillId="33" borderId="31" xfId="63" applyNumberFormat="1" applyFont="1" applyFill="1" applyBorder="1" applyAlignment="1" applyProtection="1">
      <alignment horizontal="right"/>
      <protection/>
    </xf>
    <xf numFmtId="4" fontId="13" fillId="33" borderId="55" xfId="0" applyNumberFormat="1" applyFont="1" applyFill="1" applyBorder="1" applyAlignment="1" applyProtection="1">
      <alignment horizontal="right"/>
      <protection/>
    </xf>
    <xf numFmtId="0" fontId="13" fillId="33" borderId="22" xfId="0" applyNumberFormat="1" applyFont="1" applyFill="1" applyBorder="1" applyAlignment="1" applyProtection="1">
      <alignment horizontal="center"/>
      <protection/>
    </xf>
    <xf numFmtId="0" fontId="13" fillId="33" borderId="14" xfId="0" applyFont="1" applyFill="1" applyBorder="1" applyAlignment="1" applyProtection="1">
      <alignment horizontal="left" wrapText="1"/>
      <protection/>
    </xf>
    <xf numFmtId="4" fontId="13" fillId="33" borderId="28" xfId="0" applyNumberFormat="1" applyFont="1" applyFill="1" applyBorder="1" applyAlignment="1" applyProtection="1">
      <alignment horizontal="right"/>
      <protection/>
    </xf>
    <xf numFmtId="4" fontId="13" fillId="33" borderId="29" xfId="0" applyNumberFormat="1" applyFont="1" applyFill="1" applyBorder="1" applyAlignment="1" applyProtection="1">
      <alignment horizontal="right"/>
      <protection/>
    </xf>
    <xf numFmtId="4" fontId="13" fillId="33" borderId="41" xfId="0" applyNumberFormat="1" applyFont="1" applyFill="1" applyBorder="1" applyAlignment="1" applyProtection="1">
      <alignment horizontal="right"/>
      <protection/>
    </xf>
    <xf numFmtId="4" fontId="13" fillId="33" borderId="56" xfId="0" applyNumberFormat="1" applyFont="1" applyFill="1" applyBorder="1" applyAlignment="1" applyProtection="1">
      <alignment horizontal="right"/>
      <protection/>
    </xf>
    <xf numFmtId="0" fontId="21" fillId="33" borderId="22" xfId="0" applyNumberFormat="1" applyFont="1" applyFill="1" applyBorder="1" applyAlignment="1" applyProtection="1">
      <alignment horizontal="center"/>
      <protection/>
    </xf>
    <xf numFmtId="0" fontId="21" fillId="33" borderId="14" xfId="0" applyFont="1" applyFill="1" applyBorder="1" applyAlignment="1" applyProtection="1">
      <alignment horizontal="left" wrapText="1"/>
      <protection/>
    </xf>
    <xf numFmtId="0" fontId="21" fillId="33" borderId="14" xfId="0" applyFont="1" applyFill="1" applyBorder="1" applyAlignment="1" applyProtection="1">
      <alignment horizontal="center"/>
      <protection/>
    </xf>
    <xf numFmtId="4" fontId="21" fillId="33" borderId="16" xfId="0" applyNumberFormat="1" applyFont="1" applyFill="1" applyBorder="1" applyAlignment="1" applyProtection="1">
      <alignment horizontal="right"/>
      <protection/>
    </xf>
    <xf numFmtId="4" fontId="21" fillId="33" borderId="28" xfId="0" applyNumberFormat="1" applyFont="1" applyFill="1" applyBorder="1" applyAlignment="1" applyProtection="1">
      <alignment horizontal="right"/>
      <protection/>
    </xf>
    <xf numFmtId="4" fontId="21" fillId="33" borderId="29" xfId="0" applyNumberFormat="1" applyFont="1" applyFill="1" applyBorder="1" applyAlignment="1" applyProtection="1">
      <alignment horizontal="right"/>
      <protection/>
    </xf>
    <xf numFmtId="4" fontId="21" fillId="33" borderId="41" xfId="0" applyNumberFormat="1" applyFont="1" applyFill="1" applyBorder="1" applyAlignment="1" applyProtection="1">
      <alignment horizontal="right"/>
      <protection/>
    </xf>
    <xf numFmtId="10" fontId="21" fillId="33" borderId="16" xfId="63" applyNumberFormat="1" applyFont="1" applyFill="1" applyBorder="1" applyAlignment="1" applyProtection="1">
      <alignment horizontal="right"/>
      <protection/>
    </xf>
    <xf numFmtId="4" fontId="21" fillId="33" borderId="56" xfId="0" applyNumberFormat="1" applyFont="1" applyFill="1" applyBorder="1" applyAlignment="1" applyProtection="1">
      <alignment horizontal="right"/>
      <protection/>
    </xf>
    <xf numFmtId="0" fontId="21" fillId="33" borderId="83" xfId="0" applyNumberFormat="1" applyFont="1" applyFill="1" applyBorder="1" applyAlignment="1" applyProtection="1">
      <alignment horizontal="center"/>
      <protection/>
    </xf>
    <xf numFmtId="0" fontId="21" fillId="33" borderId="84" xfId="0" applyFont="1" applyFill="1" applyBorder="1" applyAlignment="1" applyProtection="1">
      <alignment horizontal="left" wrapText="1"/>
      <protection/>
    </xf>
    <xf numFmtId="0" fontId="21" fillId="33" borderId="84" xfId="0" applyFont="1" applyFill="1" applyBorder="1" applyAlignment="1" applyProtection="1">
      <alignment horizontal="center"/>
      <protection/>
    </xf>
    <xf numFmtId="4" fontId="21" fillId="33" borderId="25" xfId="0" applyNumberFormat="1" applyFont="1" applyFill="1" applyBorder="1" applyAlignment="1" applyProtection="1">
      <alignment horizontal="right"/>
      <protection/>
    </xf>
    <xf numFmtId="4" fontId="21" fillId="33" borderId="67" xfId="0" applyNumberFormat="1" applyFont="1" applyFill="1" applyBorder="1" applyAlignment="1" applyProtection="1">
      <alignment horizontal="right"/>
      <protection/>
    </xf>
    <xf numFmtId="10" fontId="21" fillId="33" borderId="25" xfId="63" applyNumberFormat="1" applyFont="1" applyFill="1" applyBorder="1" applyAlignment="1" applyProtection="1">
      <alignment horizontal="right"/>
      <protection/>
    </xf>
    <xf numFmtId="4" fontId="21" fillId="33" borderId="58" xfId="0" applyNumberFormat="1" applyFont="1" applyFill="1" applyBorder="1" applyAlignment="1" applyProtection="1">
      <alignment horizontal="right"/>
      <protection/>
    </xf>
    <xf numFmtId="0" fontId="19" fillId="33" borderId="12" xfId="0" applyNumberFormat="1" applyFont="1" applyFill="1" applyBorder="1" applyAlignment="1" applyProtection="1">
      <alignment horizontal="center"/>
      <protection/>
    </xf>
    <xf numFmtId="10" fontId="13" fillId="33" borderId="10" xfId="63" applyNumberFormat="1" applyFont="1" applyFill="1" applyBorder="1" applyAlignment="1" applyProtection="1">
      <alignment horizontal="right"/>
      <protection/>
    </xf>
    <xf numFmtId="4" fontId="13" fillId="33" borderId="48" xfId="0" applyNumberFormat="1" applyFont="1" applyFill="1" applyBorder="1" applyAlignment="1" applyProtection="1">
      <alignment horizontal="right"/>
      <protection/>
    </xf>
    <xf numFmtId="0" fontId="19" fillId="33" borderId="13" xfId="0" applyFont="1" applyFill="1" applyBorder="1" applyAlignment="1" applyProtection="1">
      <alignment horizontal="left" wrapText="1"/>
      <protection/>
    </xf>
    <xf numFmtId="0" fontId="19" fillId="33" borderId="76" xfId="0" applyFont="1" applyFill="1" applyBorder="1" applyAlignment="1" applyProtection="1">
      <alignment horizontal="center"/>
      <protection/>
    </xf>
    <xf numFmtId="0" fontId="21" fillId="33" borderId="14" xfId="0" applyNumberFormat="1" applyFont="1" applyFill="1" applyBorder="1" applyAlignment="1" applyProtection="1">
      <alignment horizontal="center"/>
      <protection/>
    </xf>
    <xf numFmtId="4" fontId="21" fillId="33" borderId="16" xfId="0" applyNumberFormat="1" applyFont="1" applyFill="1" applyBorder="1" applyAlignment="1" applyProtection="1">
      <alignment horizontal="center"/>
      <protection/>
    </xf>
    <xf numFmtId="4" fontId="21" fillId="33" borderId="28" xfId="0" applyNumberFormat="1" applyFont="1" applyFill="1" applyBorder="1" applyAlignment="1" applyProtection="1">
      <alignment horizontal="center"/>
      <protection/>
    </xf>
    <xf numFmtId="10" fontId="13" fillId="33" borderId="28" xfId="63" applyNumberFormat="1" applyFont="1" applyFill="1" applyBorder="1" applyAlignment="1" applyProtection="1">
      <alignment horizontal="center"/>
      <protection/>
    </xf>
    <xf numFmtId="0" fontId="13" fillId="33" borderId="71" xfId="0" applyFont="1" applyFill="1" applyBorder="1" applyAlignment="1" applyProtection="1">
      <alignment horizontal="center"/>
      <protection/>
    </xf>
    <xf numFmtId="0" fontId="21" fillId="33" borderId="24" xfId="0" applyNumberFormat="1" applyFont="1" applyFill="1" applyBorder="1" applyAlignment="1" applyProtection="1">
      <alignment horizontal="center"/>
      <protection/>
    </xf>
    <xf numFmtId="0" fontId="13" fillId="33" borderId="24" xfId="0" applyFont="1" applyFill="1" applyBorder="1" applyAlignment="1" applyProtection="1">
      <alignment horizontal="left" wrapText="1"/>
      <protection/>
    </xf>
    <xf numFmtId="0" fontId="21" fillId="33" borderId="24" xfId="0" applyFont="1" applyFill="1" applyBorder="1" applyAlignment="1" applyProtection="1">
      <alignment horizontal="center"/>
      <protection/>
    </xf>
    <xf numFmtId="10" fontId="13" fillId="33" borderId="25" xfId="63" applyNumberFormat="1" applyFont="1" applyFill="1" applyBorder="1" applyAlignment="1" applyProtection="1">
      <alignment horizontal="right"/>
      <protection/>
    </xf>
    <xf numFmtId="4" fontId="13" fillId="33" borderId="58" xfId="0" applyNumberFormat="1" applyFont="1" applyFill="1" applyBorder="1" applyAlignment="1" applyProtection="1">
      <alignment horizontal="right"/>
      <protection/>
    </xf>
    <xf numFmtId="4" fontId="21" fillId="33" borderId="14" xfId="0" applyNumberFormat="1" applyFont="1" applyFill="1" applyBorder="1" applyAlignment="1" applyProtection="1">
      <alignment horizontal="right"/>
      <protection/>
    </xf>
    <xf numFmtId="0" fontId="21" fillId="33" borderId="24" xfId="0" applyFont="1" applyFill="1" applyBorder="1" applyAlignment="1" applyProtection="1">
      <alignment horizontal="left" wrapText="1"/>
      <protection/>
    </xf>
    <xf numFmtId="4" fontId="21" fillId="33" borderId="30" xfId="0" applyNumberFormat="1" applyFont="1" applyFill="1" applyBorder="1" applyAlignment="1" applyProtection="1">
      <alignment horizontal="right"/>
      <protection/>
    </xf>
    <xf numFmtId="4" fontId="21" fillId="33" borderId="33" xfId="0" applyNumberFormat="1" applyFont="1" applyFill="1" applyBorder="1" applyAlignment="1" applyProtection="1">
      <alignment horizontal="right"/>
      <protection/>
    </xf>
    <xf numFmtId="4" fontId="21" fillId="33" borderId="57" xfId="0" applyNumberFormat="1" applyFont="1" applyFill="1" applyBorder="1" applyAlignment="1" applyProtection="1">
      <alignment horizontal="right"/>
      <protection/>
    </xf>
    <xf numFmtId="4" fontId="21" fillId="33" borderId="85" xfId="0" applyNumberFormat="1" applyFont="1" applyFill="1" applyBorder="1" applyAlignment="1" applyProtection="1">
      <alignment horizontal="right"/>
      <protection/>
    </xf>
    <xf numFmtId="10" fontId="21" fillId="33" borderId="24" xfId="0" applyNumberFormat="1" applyFont="1" applyFill="1" applyBorder="1" applyAlignment="1" applyProtection="1">
      <alignment horizontal="right"/>
      <protection/>
    </xf>
    <xf numFmtId="10" fontId="21" fillId="33" borderId="57" xfId="0" applyNumberFormat="1" applyFont="1" applyFill="1" applyBorder="1" applyAlignment="1" applyProtection="1">
      <alignment horizontal="right"/>
      <protection/>
    </xf>
    <xf numFmtId="10" fontId="21" fillId="33" borderId="33" xfId="0" applyNumberFormat="1" applyFont="1" applyFill="1" applyBorder="1" applyAlignment="1" applyProtection="1">
      <alignment horizontal="right"/>
      <protection/>
    </xf>
    <xf numFmtId="0" fontId="19" fillId="33" borderId="21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 wrapText="1"/>
      <protection/>
    </xf>
    <xf numFmtId="0" fontId="19" fillId="33" borderId="21" xfId="0" applyFont="1" applyFill="1" applyBorder="1" applyAlignment="1" applyProtection="1">
      <alignment horizontal="center"/>
      <protection/>
    </xf>
    <xf numFmtId="4" fontId="19" fillId="33" borderId="10" xfId="0" applyNumberFormat="1" applyFont="1" applyFill="1" applyBorder="1" applyAlignment="1" applyProtection="1">
      <alignment horizontal="right"/>
      <protection/>
    </xf>
    <xf numFmtId="4" fontId="19" fillId="33" borderId="19" xfId="0" applyNumberFormat="1" applyFont="1" applyFill="1" applyBorder="1" applyAlignment="1" applyProtection="1">
      <alignment horizontal="right"/>
      <protection/>
    </xf>
    <xf numFmtId="4" fontId="19" fillId="33" borderId="20" xfId="0" applyNumberFormat="1" applyFont="1" applyFill="1" applyBorder="1" applyAlignment="1" applyProtection="1">
      <alignment horizontal="right"/>
      <protection/>
    </xf>
    <xf numFmtId="4" fontId="19" fillId="33" borderId="64" xfId="0" applyNumberFormat="1" applyFont="1" applyFill="1" applyBorder="1" applyAlignment="1" applyProtection="1">
      <alignment horizontal="right"/>
      <protection/>
    </xf>
    <xf numFmtId="4" fontId="19" fillId="33" borderId="73" xfId="0" applyNumberFormat="1" applyFont="1" applyFill="1" applyBorder="1" applyAlignment="1" applyProtection="1">
      <alignment horizontal="right"/>
      <protection/>
    </xf>
    <xf numFmtId="4" fontId="19" fillId="33" borderId="74" xfId="0" applyNumberFormat="1" applyFont="1" applyFill="1" applyBorder="1" applyAlignment="1" applyProtection="1">
      <alignment horizontal="right"/>
      <protection/>
    </xf>
    <xf numFmtId="4" fontId="19" fillId="33" borderId="69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Alignment="1" applyProtection="1">
      <alignment horizontal="center"/>
      <protection/>
    </xf>
    <xf numFmtId="0" fontId="38" fillId="33" borderId="86" xfId="0" applyFont="1" applyFill="1" applyBorder="1" applyAlignment="1" applyProtection="1">
      <alignment/>
      <protection/>
    </xf>
    <xf numFmtId="10" fontId="38" fillId="33" borderId="40" xfId="63" applyNumberFormat="1" applyFont="1" applyFill="1" applyBorder="1" applyAlignment="1" applyProtection="1">
      <alignment/>
      <protection/>
    </xf>
    <xf numFmtId="0" fontId="38" fillId="33" borderId="48" xfId="0" applyFont="1" applyFill="1" applyBorder="1" applyAlignment="1" applyProtection="1">
      <alignment/>
      <protection/>
    </xf>
    <xf numFmtId="0" fontId="19" fillId="33" borderId="13" xfId="0" applyFont="1" applyFill="1" applyBorder="1" applyAlignment="1" applyProtection="1">
      <alignment horizontal="center"/>
      <protection/>
    </xf>
    <xf numFmtId="4" fontId="19" fillId="33" borderId="78" xfId="0" applyNumberFormat="1" applyFont="1" applyFill="1" applyBorder="1" applyAlignment="1" applyProtection="1">
      <alignment horizontal="right"/>
      <protection/>
    </xf>
    <xf numFmtId="4" fontId="13" fillId="33" borderId="82" xfId="0" applyNumberFormat="1" applyFont="1" applyFill="1" applyBorder="1" applyAlignment="1" applyProtection="1">
      <alignment horizontal="right"/>
      <protection/>
    </xf>
    <xf numFmtId="0" fontId="13" fillId="33" borderId="14" xfId="0" applyNumberFormat="1" applyFont="1" applyFill="1" applyBorder="1" applyAlignment="1" applyProtection="1">
      <alignment horizontal="center"/>
      <protection/>
    </xf>
    <xf numFmtId="0" fontId="13" fillId="33" borderId="87" xfId="0" applyFont="1" applyFill="1" applyBorder="1" applyAlignment="1" applyProtection="1">
      <alignment horizontal="left" wrapText="1"/>
      <protection/>
    </xf>
    <xf numFmtId="0" fontId="13" fillId="33" borderId="87" xfId="0" applyFont="1" applyFill="1" applyBorder="1" applyAlignment="1" applyProtection="1">
      <alignment horizontal="center"/>
      <protection/>
    </xf>
    <xf numFmtId="4" fontId="13" fillId="33" borderId="88" xfId="0" applyNumberFormat="1" applyFont="1" applyFill="1" applyBorder="1" applyAlignment="1" applyProtection="1">
      <alignment horizontal="right"/>
      <protection/>
    </xf>
    <xf numFmtId="4" fontId="13" fillId="33" borderId="65" xfId="0" applyNumberFormat="1" applyFont="1" applyFill="1" applyBorder="1" applyAlignment="1" applyProtection="1">
      <alignment horizontal="right"/>
      <protection/>
    </xf>
    <xf numFmtId="4" fontId="13" fillId="33" borderId="68" xfId="0" applyNumberFormat="1" applyFont="1" applyFill="1" applyBorder="1" applyAlignment="1" applyProtection="1">
      <alignment horizontal="right"/>
      <protection/>
    </xf>
    <xf numFmtId="4" fontId="13" fillId="33" borderId="67" xfId="0" applyNumberFormat="1" applyFont="1" applyFill="1" applyBorder="1" applyAlignment="1" applyProtection="1">
      <alignment horizontal="right"/>
      <protection/>
    </xf>
    <xf numFmtId="4" fontId="13" fillId="33" borderId="66" xfId="0" applyNumberFormat="1" applyFont="1" applyFill="1" applyBorder="1" applyAlignment="1" applyProtection="1">
      <alignment horizontal="right"/>
      <protection/>
    </xf>
    <xf numFmtId="4" fontId="13" fillId="33" borderId="89" xfId="0" applyNumberFormat="1" applyFont="1" applyFill="1" applyBorder="1" applyAlignment="1" applyProtection="1">
      <alignment horizontal="right"/>
      <protection/>
    </xf>
    <xf numFmtId="0" fontId="13" fillId="33" borderId="21" xfId="0" applyFont="1" applyFill="1" applyBorder="1" applyAlignment="1" applyProtection="1">
      <alignment horizontal="center"/>
      <protection/>
    </xf>
    <xf numFmtId="0" fontId="33" fillId="33" borderId="26" xfId="0" applyFont="1" applyFill="1" applyBorder="1" applyAlignment="1" applyProtection="1">
      <alignment horizontal="left" wrapText="1"/>
      <protection/>
    </xf>
    <xf numFmtId="0" fontId="19" fillId="33" borderId="26" xfId="0" applyFont="1" applyFill="1" applyBorder="1" applyAlignment="1" applyProtection="1">
      <alignment horizontal="center"/>
      <protection/>
    </xf>
    <xf numFmtId="4" fontId="19" fillId="33" borderId="40" xfId="0" applyNumberFormat="1" applyFont="1" applyFill="1" applyBorder="1" applyAlignment="1" applyProtection="1">
      <alignment horizontal="right"/>
      <protection/>
    </xf>
    <xf numFmtId="0" fontId="13" fillId="33" borderId="26" xfId="0" applyFont="1" applyFill="1" applyBorder="1" applyAlignment="1" applyProtection="1">
      <alignment horizontal="center"/>
      <protection/>
    </xf>
    <xf numFmtId="0" fontId="19" fillId="33" borderId="26" xfId="0" applyFont="1" applyFill="1" applyBorder="1" applyAlignment="1" applyProtection="1">
      <alignment horizontal="center" wrapText="1"/>
      <protection/>
    </xf>
    <xf numFmtId="10" fontId="19" fillId="33" borderId="19" xfId="0" applyNumberFormat="1" applyFont="1" applyFill="1" applyBorder="1" applyAlignment="1" applyProtection="1">
      <alignment horizontal="center"/>
      <protection/>
    </xf>
    <xf numFmtId="0" fontId="19" fillId="33" borderId="20" xfId="0" applyFont="1" applyFill="1" applyBorder="1" applyAlignment="1" applyProtection="1">
      <alignment horizontal="center"/>
      <protection/>
    </xf>
    <xf numFmtId="10" fontId="13" fillId="33" borderId="26" xfId="0" applyNumberFormat="1" applyFont="1" applyFill="1" applyBorder="1" applyAlignment="1" applyProtection="1">
      <alignment horizontal="right"/>
      <protection/>
    </xf>
    <xf numFmtId="0" fontId="13" fillId="36" borderId="10" xfId="0" applyFont="1" applyFill="1" applyBorder="1" applyAlignment="1" applyProtection="1">
      <alignment horizontal="center"/>
      <protection/>
    </xf>
    <xf numFmtId="0" fontId="19" fillId="36" borderId="19" xfId="0" applyFont="1" applyFill="1" applyBorder="1" applyAlignment="1" applyProtection="1">
      <alignment horizontal="left" wrapText="1"/>
      <protection/>
    </xf>
    <xf numFmtId="0" fontId="19" fillId="36" borderId="26" xfId="0" applyFont="1" applyFill="1" applyBorder="1" applyAlignment="1" applyProtection="1">
      <alignment horizontal="center"/>
      <protection/>
    </xf>
    <xf numFmtId="10" fontId="13" fillId="36" borderId="26" xfId="0" applyNumberFormat="1" applyFont="1" applyFill="1" applyBorder="1" applyAlignment="1" applyProtection="1">
      <alignment horizontal="right"/>
      <protection/>
    </xf>
    <xf numFmtId="4" fontId="13" fillId="36" borderId="48" xfId="0" applyNumberFormat="1" applyFont="1" applyFill="1" applyBorder="1" applyAlignment="1" applyProtection="1">
      <alignment horizontal="right"/>
      <protection/>
    </xf>
    <xf numFmtId="0" fontId="19" fillId="33" borderId="28" xfId="0" applyNumberFormat="1" applyFont="1" applyFill="1" applyBorder="1" applyAlignment="1" applyProtection="1">
      <alignment horizontal="center"/>
      <protection/>
    </xf>
    <xf numFmtId="0" fontId="19" fillId="33" borderId="28" xfId="0" applyFont="1" applyFill="1" applyBorder="1" applyAlignment="1" applyProtection="1">
      <alignment horizontal="left" wrapText="1"/>
      <protection/>
    </xf>
    <xf numFmtId="10" fontId="13" fillId="33" borderId="28" xfId="0" applyNumberFormat="1" applyFont="1" applyFill="1" applyBorder="1" applyAlignment="1" applyProtection="1">
      <alignment horizontal="right"/>
      <protection/>
    </xf>
    <xf numFmtId="4" fontId="13" fillId="33" borderId="26" xfId="0" applyNumberFormat="1" applyFont="1" applyFill="1" applyBorder="1" applyAlignment="1" applyProtection="1">
      <alignment horizontal="right"/>
      <protection/>
    </xf>
    <xf numFmtId="0" fontId="13" fillId="33" borderId="31" xfId="0" applyFont="1" applyFill="1" applyBorder="1" applyAlignment="1" applyProtection="1">
      <alignment horizontal="center"/>
      <protection/>
    </xf>
    <xf numFmtId="10" fontId="13" fillId="33" borderId="81" xfId="0" applyNumberFormat="1" applyFont="1" applyFill="1" applyBorder="1" applyAlignment="1" applyProtection="1">
      <alignment horizontal="right"/>
      <protection/>
    </xf>
    <xf numFmtId="4" fontId="13" fillId="33" borderId="81" xfId="0" applyNumberFormat="1" applyFont="1" applyFill="1" applyBorder="1" applyAlignment="1" applyProtection="1">
      <alignment horizontal="right"/>
      <protection/>
    </xf>
    <xf numFmtId="0" fontId="13" fillId="33" borderId="16" xfId="0" applyFont="1" applyFill="1" applyBorder="1" applyAlignment="1" applyProtection="1">
      <alignment horizontal="center"/>
      <protection/>
    </xf>
    <xf numFmtId="10" fontId="13" fillId="33" borderId="15" xfId="0" applyNumberFormat="1" applyFont="1" applyFill="1" applyBorder="1" applyAlignment="1" applyProtection="1">
      <alignment horizontal="right"/>
      <protection/>
    </xf>
    <xf numFmtId="4" fontId="13" fillId="33" borderId="15" xfId="0" applyNumberFormat="1" applyFont="1" applyFill="1" applyBorder="1" applyAlignment="1" applyProtection="1">
      <alignment horizontal="right"/>
      <protection/>
    </xf>
    <xf numFmtId="0" fontId="19" fillId="33" borderId="34" xfId="0" applyFont="1" applyFill="1" applyBorder="1" applyAlignment="1" applyProtection="1">
      <alignment horizontal="left" wrapText="1"/>
      <protection/>
    </xf>
    <xf numFmtId="0" fontId="13" fillId="33" borderId="25" xfId="0" applyFont="1" applyFill="1" applyBorder="1" applyAlignment="1" applyProtection="1">
      <alignment horizontal="center"/>
      <protection/>
    </xf>
    <xf numFmtId="0" fontId="13" fillId="33" borderId="57" xfId="0" applyFont="1" applyFill="1" applyBorder="1" applyAlignment="1" applyProtection="1">
      <alignment horizontal="center"/>
      <protection/>
    </xf>
    <xf numFmtId="10" fontId="13" fillId="33" borderId="34" xfId="0" applyNumberFormat="1" applyFont="1" applyFill="1" applyBorder="1" applyAlignment="1" applyProtection="1">
      <alignment horizontal="right"/>
      <protection/>
    </xf>
    <xf numFmtId="4" fontId="13" fillId="33" borderId="34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left" wrapText="1"/>
      <protection/>
    </xf>
    <xf numFmtId="4" fontId="28" fillId="0" borderId="0" xfId="0" applyNumberFormat="1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206" fontId="28" fillId="0" borderId="0" xfId="0" applyNumberFormat="1" applyFont="1" applyAlignment="1" applyProtection="1">
      <alignment horizontal="center"/>
      <protection/>
    </xf>
    <xf numFmtId="4" fontId="27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center" vertical="center" wrapText="1"/>
      <protection/>
    </xf>
    <xf numFmtId="0" fontId="14" fillId="33" borderId="27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49" fontId="36" fillId="33" borderId="23" xfId="0" applyNumberFormat="1" applyFont="1" applyFill="1" applyBorder="1" applyAlignment="1" applyProtection="1">
      <alignment horizontal="right"/>
      <protection/>
    </xf>
    <xf numFmtId="0" fontId="14" fillId="33" borderId="29" xfId="0" applyFont="1" applyFill="1" applyBorder="1" applyAlignment="1" applyProtection="1">
      <alignment horizontal="left" wrapText="1"/>
      <protection/>
    </xf>
    <xf numFmtId="49" fontId="0" fillId="33" borderId="23" xfId="0" applyNumberFormat="1" applyFill="1" applyBorder="1" applyAlignment="1" applyProtection="1">
      <alignment horizontal="right"/>
      <protection/>
    </xf>
    <xf numFmtId="0" fontId="0" fillId="33" borderId="82" xfId="0" applyFont="1" applyFill="1" applyBorder="1" applyAlignment="1" applyProtection="1">
      <alignment horizontal="left" wrapText="1"/>
      <protection/>
    </xf>
    <xf numFmtId="49" fontId="0" fillId="33" borderId="16" xfId="0" applyNumberFormat="1" applyFill="1" applyBorder="1" applyAlignment="1" applyProtection="1">
      <alignment horizontal="right"/>
      <protection/>
    </xf>
    <xf numFmtId="0" fontId="0" fillId="33" borderId="56" xfId="0" applyFont="1" applyFill="1" applyBorder="1" applyAlignment="1" applyProtection="1">
      <alignment horizontal="left" wrapText="1"/>
      <protection/>
    </xf>
    <xf numFmtId="0" fontId="0" fillId="33" borderId="56" xfId="0" applyFont="1" applyFill="1" applyBorder="1" applyAlignment="1" applyProtection="1">
      <alignment horizontal="left" wrapText="1" indent="2"/>
      <protection/>
    </xf>
    <xf numFmtId="0" fontId="34" fillId="0" borderId="0" xfId="0" applyFont="1" applyAlignment="1" applyProtection="1">
      <alignment/>
      <protection/>
    </xf>
    <xf numFmtId="49" fontId="34" fillId="33" borderId="16" xfId="0" applyNumberFormat="1" applyFont="1" applyFill="1" applyBorder="1" applyAlignment="1" applyProtection="1">
      <alignment horizontal="right"/>
      <protection/>
    </xf>
    <xf numFmtId="0" fontId="34" fillId="33" borderId="56" xfId="0" applyFont="1" applyFill="1" applyBorder="1" applyAlignment="1" applyProtection="1">
      <alignment horizontal="center" wrapText="1"/>
      <protection/>
    </xf>
    <xf numFmtId="0" fontId="0" fillId="33" borderId="56" xfId="0" applyFont="1" applyFill="1" applyBorder="1" applyAlignment="1" applyProtection="1">
      <alignment horizontal="left" wrapText="1"/>
      <protection/>
    </xf>
    <xf numFmtId="49" fontId="36" fillId="33" borderId="16" xfId="0" applyNumberFormat="1" applyFont="1" applyFill="1" applyBorder="1" applyAlignment="1" applyProtection="1">
      <alignment horizontal="right"/>
      <protection/>
    </xf>
    <xf numFmtId="49" fontId="0" fillId="33" borderId="16" xfId="0" applyNumberFormat="1" applyFont="1" applyFill="1" applyBorder="1" applyAlignment="1" applyProtection="1">
      <alignment horizontal="right"/>
      <protection/>
    </xf>
    <xf numFmtId="49" fontId="0" fillId="33" borderId="67" xfId="0" applyNumberFormat="1" applyFill="1" applyBorder="1" applyAlignment="1" applyProtection="1">
      <alignment horizontal="right"/>
      <protection/>
    </xf>
    <xf numFmtId="0" fontId="34" fillId="33" borderId="89" xfId="0" applyFont="1" applyFill="1" applyBorder="1" applyAlignment="1" applyProtection="1">
      <alignment horizontal="center" wrapText="1"/>
      <protection/>
    </xf>
    <xf numFmtId="49" fontId="36" fillId="33" borderId="10" xfId="0" applyNumberFormat="1" applyFont="1" applyFill="1" applyBorder="1" applyAlignment="1" applyProtection="1">
      <alignment horizontal="right"/>
      <protection/>
    </xf>
    <xf numFmtId="0" fontId="36" fillId="33" borderId="20" xfId="0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right"/>
      <protection/>
    </xf>
    <xf numFmtId="0" fontId="46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left"/>
      <protection/>
    </xf>
    <xf numFmtId="4" fontId="13" fillId="0" borderId="28" xfId="57" applyNumberFormat="1" applyFont="1" applyBorder="1" applyAlignment="1" applyProtection="1">
      <alignment horizontal="center"/>
      <protection locked="0"/>
    </xf>
    <xf numFmtId="226" fontId="3" fillId="0" borderId="10" xfId="57" applyNumberFormat="1" applyFont="1" applyFill="1" applyBorder="1" applyAlignment="1" applyProtection="1">
      <alignment vertical="center" wrapText="1"/>
      <protection locked="0"/>
    </xf>
    <xf numFmtId="4" fontId="1" fillId="0" borderId="29" xfId="0" applyNumberFormat="1" applyFont="1" applyBorder="1" applyAlignment="1" applyProtection="1">
      <alignment horizontal="center"/>
      <protection locked="0"/>
    </xf>
    <xf numFmtId="4" fontId="14" fillId="36" borderId="28" xfId="0" applyNumberFormat="1" applyFont="1" applyFill="1" applyBorder="1" applyAlignment="1" applyProtection="1">
      <alignment/>
      <protection/>
    </xf>
    <xf numFmtId="4" fontId="13" fillId="36" borderId="28" xfId="0" applyNumberFormat="1" applyFont="1" applyFill="1" applyBorder="1" applyAlignment="1" applyProtection="1">
      <alignment/>
      <protection/>
    </xf>
    <xf numFmtId="0" fontId="1" fillId="0" borderId="87" xfId="0" applyFont="1" applyBorder="1" applyAlignment="1">
      <alignment horizontal="center"/>
    </xf>
    <xf numFmtId="0" fontId="1" fillId="0" borderId="90" xfId="0" applyFont="1" applyBorder="1" applyAlignment="1">
      <alignment horizontal="left" wrapText="1"/>
    </xf>
    <xf numFmtId="0" fontId="4" fillId="33" borderId="87" xfId="0" applyFont="1" applyFill="1" applyBorder="1" applyAlignment="1">
      <alignment horizontal="center"/>
    </xf>
    <xf numFmtId="4" fontId="4" fillId="33" borderId="88" xfId="0" applyNumberFormat="1" applyFont="1" applyFill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2" fontId="1" fillId="0" borderId="66" xfId="0" applyNumberFormat="1" applyFont="1" applyBorder="1" applyAlignment="1">
      <alignment horizontal="center"/>
    </xf>
    <xf numFmtId="4" fontId="4" fillId="33" borderId="67" xfId="0" applyNumberFormat="1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4" fontId="4" fillId="33" borderId="28" xfId="0" applyNumberFormat="1" applyFont="1" applyFill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27" fontId="47" fillId="0" borderId="28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>
      <alignment/>
    </xf>
    <xf numFmtId="206" fontId="3" fillId="0" borderId="29" xfId="0" applyNumberFormat="1" applyFont="1" applyBorder="1" applyAlignment="1">
      <alignment/>
    </xf>
    <xf numFmtId="206" fontId="3" fillId="0" borderId="56" xfId="0" applyNumberFormat="1" applyFont="1" applyBorder="1" applyAlignment="1">
      <alignment/>
    </xf>
    <xf numFmtId="0" fontId="1" fillId="33" borderId="28" xfId="0" applyFont="1" applyFill="1" applyBorder="1" applyAlignment="1" applyProtection="1">
      <alignment horizontal="center"/>
      <protection/>
    </xf>
    <xf numFmtId="0" fontId="0" fillId="33" borderId="80" xfId="0" applyFont="1" applyFill="1" applyBorder="1" applyAlignment="1" applyProtection="1">
      <alignment horizontal="center" vertical="center"/>
      <protection/>
    </xf>
    <xf numFmtId="2" fontId="36" fillId="33" borderId="12" xfId="0" applyNumberFormat="1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2" fontId="36" fillId="33" borderId="14" xfId="0" applyNumberFormat="1" applyFont="1" applyFill="1" applyBorder="1" applyAlignment="1" applyProtection="1">
      <alignment/>
      <protection/>
    </xf>
    <xf numFmtId="4" fontId="0" fillId="33" borderId="14" xfId="0" applyNumberFormat="1" applyFill="1" applyBorder="1" applyAlignment="1" applyProtection="1">
      <alignment/>
      <protection/>
    </xf>
    <xf numFmtId="2" fontId="0" fillId="33" borderId="14" xfId="0" applyNumberFormat="1" applyFill="1" applyBorder="1" applyAlignment="1" applyProtection="1">
      <alignment/>
      <protection/>
    </xf>
    <xf numFmtId="4" fontId="34" fillId="33" borderId="14" xfId="0" applyNumberFormat="1" applyFont="1" applyFill="1" applyBorder="1" applyAlignment="1" applyProtection="1">
      <alignment/>
      <protection/>
    </xf>
    <xf numFmtId="2" fontId="34" fillId="33" borderId="14" xfId="0" applyNumberFormat="1" applyFont="1" applyFill="1" applyBorder="1" applyAlignment="1" applyProtection="1">
      <alignment/>
      <protection/>
    </xf>
    <xf numFmtId="0" fontId="0" fillId="0" borderId="83" xfId="0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center"/>
      <protection/>
    </xf>
    <xf numFmtId="2" fontId="36" fillId="33" borderId="55" xfId="0" applyNumberFormat="1" applyFont="1" applyFill="1" applyBorder="1" applyAlignment="1" applyProtection="1">
      <alignment/>
      <protection/>
    </xf>
    <xf numFmtId="2" fontId="0" fillId="33" borderId="56" xfId="0" applyNumberFormat="1" applyFill="1" applyBorder="1" applyAlignment="1" applyProtection="1">
      <alignment/>
      <protection/>
    </xf>
    <xf numFmtId="2" fontId="36" fillId="33" borderId="56" xfId="0" applyNumberFormat="1" applyFont="1" applyFill="1" applyBorder="1" applyAlignment="1" applyProtection="1">
      <alignment/>
      <protection/>
    </xf>
    <xf numFmtId="4" fontId="0" fillId="33" borderId="56" xfId="0" applyNumberFormat="1" applyFill="1" applyBorder="1" applyAlignment="1" applyProtection="1">
      <alignment/>
      <protection/>
    </xf>
    <xf numFmtId="4" fontId="34" fillId="33" borderId="56" xfId="0" applyNumberFormat="1" applyFont="1" applyFill="1" applyBorder="1" applyAlignment="1" applyProtection="1">
      <alignment/>
      <protection/>
    </xf>
    <xf numFmtId="2" fontId="0" fillId="0" borderId="63" xfId="0" applyNumberFormat="1" applyBorder="1" applyAlignment="1" applyProtection="1">
      <alignment/>
      <protection/>
    </xf>
    <xf numFmtId="2" fontId="0" fillId="33" borderId="48" xfId="0" applyNumberFormat="1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2" fontId="0" fillId="0" borderId="61" xfId="0" applyNumberFormat="1" applyBorder="1" applyAlignment="1" applyProtection="1">
      <alignment/>
      <protection/>
    </xf>
    <xf numFmtId="2" fontId="0" fillId="33" borderId="19" xfId="0" applyNumberFormat="1" applyFill="1" applyBorder="1" applyAlignment="1" applyProtection="1">
      <alignment horizontal="center"/>
      <protection/>
    </xf>
    <xf numFmtId="2" fontId="0" fillId="34" borderId="56" xfId="0" applyNumberFormat="1" applyFill="1" applyBorder="1" applyAlignment="1" applyProtection="1">
      <alignment/>
      <protection locked="0"/>
    </xf>
    <xf numFmtId="2" fontId="34" fillId="34" borderId="56" xfId="0" applyNumberFormat="1" applyFont="1" applyFill="1" applyBorder="1" applyAlignment="1" applyProtection="1">
      <alignment/>
      <protection locked="0"/>
    </xf>
    <xf numFmtId="2" fontId="0" fillId="34" borderId="14" xfId="0" applyNumberFormat="1" applyFill="1" applyBorder="1" applyAlignment="1" applyProtection="1">
      <alignment/>
      <protection locked="0"/>
    </xf>
    <xf numFmtId="2" fontId="34" fillId="34" borderId="14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06" fontId="4" fillId="37" borderId="29" xfId="0" applyNumberFormat="1" applyFont="1" applyFill="1" applyBorder="1" applyAlignment="1" applyProtection="1">
      <alignment horizontal="right" wrapText="1"/>
      <protection/>
    </xf>
    <xf numFmtId="0" fontId="1" fillId="37" borderId="29" xfId="0" applyFont="1" applyFill="1" applyBorder="1" applyAlignment="1" applyProtection="1">
      <alignment horizontal="center" wrapText="1"/>
      <protection/>
    </xf>
    <xf numFmtId="0" fontId="1" fillId="37" borderId="29" xfId="0" applyFont="1" applyFill="1" applyBorder="1" applyAlignment="1" applyProtection="1">
      <alignment horizontal="center"/>
      <protection/>
    </xf>
    <xf numFmtId="0" fontId="1" fillId="36" borderId="28" xfId="0" applyFont="1" applyFill="1" applyBorder="1" applyAlignment="1" applyProtection="1">
      <alignment horizontal="center" wrapText="1"/>
      <protection/>
    </xf>
    <xf numFmtId="0" fontId="1" fillId="36" borderId="28" xfId="0" applyFont="1" applyFill="1" applyBorder="1" applyAlignment="1" applyProtection="1">
      <alignment horizontal="right" wrapText="1"/>
      <protection/>
    </xf>
    <xf numFmtId="2" fontId="1" fillId="36" borderId="28" xfId="0" applyNumberFormat="1" applyFont="1" applyFill="1" applyBorder="1" applyAlignment="1" applyProtection="1">
      <alignment horizontal="right"/>
      <protection/>
    </xf>
    <xf numFmtId="2" fontId="1" fillId="38" borderId="28" xfId="0" applyNumberFormat="1" applyFont="1" applyFill="1" applyBorder="1" applyAlignment="1" applyProtection="1">
      <alignment horizontal="center"/>
      <protection/>
    </xf>
    <xf numFmtId="0" fontId="1" fillId="38" borderId="29" xfId="0" applyFont="1" applyFill="1" applyBorder="1" applyAlignment="1" applyProtection="1">
      <alignment horizontal="center"/>
      <protection/>
    </xf>
    <xf numFmtId="0" fontId="1" fillId="38" borderId="33" xfId="0" applyFont="1" applyFill="1" applyBorder="1" applyAlignment="1" applyProtection="1">
      <alignment horizontal="center"/>
      <protection/>
    </xf>
    <xf numFmtId="2" fontId="12" fillId="33" borderId="15" xfId="0" applyNumberFormat="1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left"/>
      <protection locked="0"/>
    </xf>
    <xf numFmtId="14" fontId="3" fillId="0" borderId="38" xfId="57" applyNumberFormat="1" applyFont="1" applyBorder="1" applyAlignment="1" applyProtection="1">
      <alignment/>
      <protection locked="0"/>
    </xf>
    <xf numFmtId="4" fontId="1" fillId="34" borderId="15" xfId="0" applyNumberFormat="1" applyFont="1" applyFill="1" applyBorder="1" applyAlignment="1" applyProtection="1">
      <alignment horizontal="center"/>
      <protection locked="0"/>
    </xf>
    <xf numFmtId="0" fontId="48" fillId="0" borderId="0" xfId="54" applyFont="1">
      <alignment/>
      <protection/>
    </xf>
    <xf numFmtId="0" fontId="50" fillId="0" borderId="0" xfId="54" applyFont="1" applyFill="1">
      <alignment/>
      <protection/>
    </xf>
    <xf numFmtId="0" fontId="51" fillId="0" borderId="0" xfId="54" applyFont="1">
      <alignment/>
      <protection/>
    </xf>
    <xf numFmtId="0" fontId="48" fillId="0" borderId="0" xfId="54" applyFont="1" applyBorder="1" applyAlignment="1">
      <alignment horizontal="center"/>
      <protection/>
    </xf>
    <xf numFmtId="0" fontId="50" fillId="0" borderId="0" xfId="54" applyFont="1" applyBorder="1" applyAlignment="1">
      <alignment horizontal="center"/>
      <protection/>
    </xf>
    <xf numFmtId="0" fontId="54" fillId="0" borderId="0" xfId="54" applyFont="1">
      <alignment/>
      <protection/>
    </xf>
    <xf numFmtId="0" fontId="48" fillId="0" borderId="28" xfId="54" applyFont="1" applyBorder="1" applyAlignment="1">
      <alignment horizontal="center" vertical="center"/>
      <protection/>
    </xf>
    <xf numFmtId="0" fontId="55" fillId="0" borderId="72" xfId="54" applyFont="1" applyBorder="1" applyAlignment="1">
      <alignment horizontal="center" vertical="center"/>
      <protection/>
    </xf>
    <xf numFmtId="0" fontId="55" fillId="0" borderId="28" xfId="54" applyFont="1" applyBorder="1" applyAlignment="1">
      <alignment horizontal="center" vertical="center"/>
      <protection/>
    </xf>
    <xf numFmtId="0" fontId="57" fillId="39" borderId="41" xfId="54" applyFont="1" applyFill="1" applyBorder="1" applyAlignment="1">
      <alignment horizontal="center" vertical="distributed"/>
      <protection/>
    </xf>
    <xf numFmtId="0" fontId="48" fillId="40" borderId="31" xfId="54" applyFont="1" applyFill="1" applyBorder="1" applyAlignment="1">
      <alignment horizontal="center" vertical="center" wrapText="1"/>
      <protection/>
    </xf>
    <xf numFmtId="0" fontId="48" fillId="40" borderId="27" xfId="54" applyFont="1" applyFill="1" applyBorder="1" applyAlignment="1">
      <alignment horizontal="center" vertical="center" wrapText="1"/>
      <protection/>
    </xf>
    <xf numFmtId="0" fontId="48" fillId="0" borderId="0" xfId="54" applyFont="1" applyAlignment="1">
      <alignment horizontal="center" vertical="center"/>
      <protection/>
    </xf>
    <xf numFmtId="0" fontId="54" fillId="41" borderId="88" xfId="54" applyFont="1" applyFill="1" applyBorder="1" applyAlignment="1">
      <alignment horizontal="center" vertical="center"/>
      <protection/>
    </xf>
    <xf numFmtId="0" fontId="54" fillId="41" borderId="65" xfId="54" applyFont="1" applyFill="1" applyBorder="1" applyAlignment="1">
      <alignment horizontal="center" vertical="center"/>
      <protection/>
    </xf>
    <xf numFmtId="0" fontId="54" fillId="41" borderId="66" xfId="54" applyFont="1" applyFill="1" applyBorder="1" applyAlignment="1">
      <alignment horizontal="center" vertical="center"/>
      <protection/>
    </xf>
    <xf numFmtId="0" fontId="54" fillId="41" borderId="16" xfId="54" applyFont="1" applyFill="1" applyBorder="1" applyAlignment="1">
      <alignment horizontal="center" vertical="center"/>
      <protection/>
    </xf>
    <xf numFmtId="0" fontId="54" fillId="41" borderId="29" xfId="54" applyFont="1" applyFill="1" applyBorder="1" applyAlignment="1">
      <alignment horizontal="center" vertical="center"/>
      <protection/>
    </xf>
    <xf numFmtId="0" fontId="54" fillId="41" borderId="0" xfId="54" applyFont="1" applyFill="1" applyBorder="1" applyAlignment="1">
      <alignment horizontal="center" vertical="center"/>
      <protection/>
    </xf>
    <xf numFmtId="0" fontId="54" fillId="41" borderId="0" xfId="54" applyFont="1" applyFill="1" applyAlignment="1">
      <alignment horizontal="center" vertical="center"/>
      <protection/>
    </xf>
    <xf numFmtId="0" fontId="54" fillId="42" borderId="28" xfId="54" applyFont="1" applyFill="1" applyBorder="1" applyAlignment="1">
      <alignment horizontal="center" vertical="center"/>
      <protection/>
    </xf>
    <xf numFmtId="0" fontId="59" fillId="0" borderId="16" xfId="54" applyFont="1" applyFill="1" applyBorder="1" applyAlignment="1">
      <alignment/>
      <protection/>
    </xf>
    <xf numFmtId="0" fontId="54" fillId="42" borderId="29" xfId="54" applyFont="1" applyFill="1" applyBorder="1" applyAlignment="1">
      <alignment horizontal="center" vertical="center"/>
      <protection/>
    </xf>
    <xf numFmtId="0" fontId="60" fillId="39" borderId="28" xfId="54" applyFont="1" applyFill="1" applyBorder="1" applyAlignment="1">
      <alignment horizontal="center"/>
      <protection/>
    </xf>
    <xf numFmtId="0" fontId="36" fillId="39" borderId="28" xfId="54" applyFont="1" applyFill="1" applyBorder="1" applyAlignment="1">
      <alignment horizontal="left" wrapText="1"/>
      <protection/>
    </xf>
    <xf numFmtId="0" fontId="0" fillId="39" borderId="28" xfId="54" applyFont="1" applyFill="1" applyBorder="1" applyAlignment="1">
      <alignment horizontal="center" wrapText="1"/>
      <protection/>
    </xf>
    <xf numFmtId="0" fontId="50" fillId="39" borderId="28" xfId="54" applyFont="1" applyFill="1" applyBorder="1">
      <alignment/>
      <protection/>
    </xf>
    <xf numFmtId="2" fontId="50" fillId="39" borderId="28" xfId="54" applyNumberFormat="1" applyFont="1" applyFill="1" applyBorder="1">
      <alignment/>
      <protection/>
    </xf>
    <xf numFmtId="1" fontId="50" fillId="39" borderId="41" xfId="54" applyNumberFormat="1" applyFont="1" applyFill="1" applyBorder="1">
      <alignment/>
      <protection/>
    </xf>
    <xf numFmtId="0" fontId="48" fillId="40" borderId="16" xfId="54" applyFont="1" applyFill="1" applyBorder="1">
      <alignment/>
      <protection/>
    </xf>
    <xf numFmtId="0" fontId="48" fillId="40" borderId="29" xfId="54" applyFont="1" applyFill="1" applyBorder="1">
      <alignment/>
      <protection/>
    </xf>
    <xf numFmtId="0" fontId="48" fillId="39" borderId="0" xfId="54" applyFont="1" applyFill="1">
      <alignment/>
      <protection/>
    </xf>
    <xf numFmtId="0" fontId="50" fillId="0" borderId="28" xfId="54" applyFont="1" applyBorder="1" applyAlignment="1">
      <alignment vertical="center"/>
      <protection/>
    </xf>
    <xf numFmtId="0" fontId="0" fillId="0" borderId="28" xfId="54" applyFont="1" applyFill="1" applyBorder="1" applyAlignment="1">
      <alignment horizontal="left" wrapText="1"/>
      <protection/>
    </xf>
    <xf numFmtId="0" fontId="0" fillId="0" borderId="28" xfId="54" applyFont="1" applyFill="1" applyBorder="1" applyAlignment="1">
      <alignment horizontal="center" wrapText="1"/>
      <protection/>
    </xf>
    <xf numFmtId="2" fontId="50" fillId="0" borderId="28" xfId="54" applyNumberFormat="1" applyFont="1" applyBorder="1" applyAlignment="1">
      <alignment vertical="center"/>
      <protection/>
    </xf>
    <xf numFmtId="0" fontId="50" fillId="39" borderId="41" xfId="54" applyFont="1" applyFill="1" applyBorder="1">
      <alignment/>
      <protection/>
    </xf>
    <xf numFmtId="0" fontId="50" fillId="0" borderId="0" xfId="54" applyFont="1" applyAlignment="1">
      <alignment vertical="center"/>
      <protection/>
    </xf>
    <xf numFmtId="0" fontId="61" fillId="0" borderId="28" xfId="54" applyFont="1" applyBorder="1">
      <alignment/>
      <protection/>
    </xf>
    <xf numFmtId="10" fontId="48" fillId="0" borderId="28" xfId="64" applyNumberFormat="1" applyFont="1" applyBorder="1" applyAlignment="1">
      <alignment/>
    </xf>
    <xf numFmtId="10" fontId="63" fillId="39" borderId="41" xfId="54" applyNumberFormat="1" applyFont="1" applyFill="1" applyBorder="1">
      <alignment/>
      <protection/>
    </xf>
    <xf numFmtId="10" fontId="61" fillId="0" borderId="16" xfId="54" applyNumberFormat="1" applyFont="1" applyBorder="1">
      <alignment/>
      <protection/>
    </xf>
    <xf numFmtId="10" fontId="61" fillId="0" borderId="29" xfId="54" applyNumberFormat="1" applyFont="1" applyBorder="1">
      <alignment/>
      <protection/>
    </xf>
    <xf numFmtId="0" fontId="61" fillId="0" borderId="0" xfId="54" applyFont="1">
      <alignment/>
      <protection/>
    </xf>
    <xf numFmtId="0" fontId="61" fillId="0" borderId="28" xfId="54" applyFont="1" applyBorder="1" applyAlignment="1">
      <alignment horizontal="center" vertical="center"/>
      <protection/>
    </xf>
    <xf numFmtId="0" fontId="50" fillId="43" borderId="41" xfId="54" applyFont="1" applyFill="1" applyBorder="1">
      <alignment/>
      <protection/>
    </xf>
    <xf numFmtId="0" fontId="48" fillId="0" borderId="28" xfId="54" applyFont="1" applyBorder="1">
      <alignment/>
      <protection/>
    </xf>
    <xf numFmtId="2" fontId="48" fillId="0" borderId="28" xfId="54" applyNumberFormat="1" applyFont="1" applyBorder="1">
      <alignment/>
      <protection/>
    </xf>
    <xf numFmtId="2" fontId="61" fillId="0" borderId="28" xfId="54" applyNumberFormat="1" applyFont="1" applyBorder="1">
      <alignment/>
      <protection/>
    </xf>
    <xf numFmtId="2" fontId="50" fillId="39" borderId="41" xfId="54" applyNumberFormat="1" applyFont="1" applyFill="1" applyBorder="1">
      <alignment/>
      <protection/>
    </xf>
    <xf numFmtId="0" fontId="50" fillId="0" borderId="28" xfId="54" applyFont="1" applyBorder="1">
      <alignment/>
      <protection/>
    </xf>
    <xf numFmtId="0" fontId="36" fillId="0" borderId="28" xfId="54" applyFont="1" applyFill="1" applyBorder="1" applyAlignment="1">
      <alignment horizontal="left" wrapText="1"/>
      <protection/>
    </xf>
    <xf numFmtId="0" fontId="36" fillId="0" borderId="28" xfId="54" applyFont="1" applyFill="1" applyBorder="1" applyAlignment="1">
      <alignment horizontal="center" wrapText="1"/>
      <protection/>
    </xf>
    <xf numFmtId="0" fontId="50" fillId="0" borderId="0" xfId="54" applyFont="1">
      <alignment/>
      <protection/>
    </xf>
    <xf numFmtId="0" fontId="0" fillId="0" borderId="28" xfId="54" applyFont="1" applyFill="1" applyBorder="1" applyAlignment="1">
      <alignment horizontal="left" wrapText="1" indent="2"/>
      <protection/>
    </xf>
    <xf numFmtId="0" fontId="34" fillId="0" borderId="28" xfId="54" applyFont="1" applyFill="1" applyBorder="1" applyAlignment="1">
      <alignment horizontal="center" wrapText="1"/>
      <protection/>
    </xf>
    <xf numFmtId="0" fontId="48" fillId="39" borderId="28" xfId="54" applyFont="1" applyFill="1" applyBorder="1">
      <alignment/>
      <protection/>
    </xf>
    <xf numFmtId="206" fontId="107" fillId="39" borderId="41" xfId="54" applyNumberFormat="1" applyFont="1" applyFill="1" applyBorder="1">
      <alignment/>
      <protection/>
    </xf>
    <xf numFmtId="206" fontId="108" fillId="40" borderId="16" xfId="54" applyNumberFormat="1" applyFont="1" applyFill="1" applyBorder="1">
      <alignment/>
      <protection/>
    </xf>
    <xf numFmtId="206" fontId="108" fillId="40" borderId="29" xfId="54" applyNumberFormat="1" applyFont="1" applyFill="1" applyBorder="1">
      <alignment/>
      <protection/>
    </xf>
    <xf numFmtId="1" fontId="48" fillId="0" borderId="28" xfId="54" applyNumberFormat="1" applyFont="1" applyBorder="1">
      <alignment/>
      <protection/>
    </xf>
    <xf numFmtId="206" fontId="50" fillId="39" borderId="41" xfId="54" applyNumberFormat="1" applyFont="1" applyFill="1" applyBorder="1">
      <alignment/>
      <protection/>
    </xf>
    <xf numFmtId="3" fontId="66" fillId="0" borderId="28" xfId="54" applyNumberFormat="1" applyFont="1" applyFill="1" applyBorder="1" applyAlignment="1">
      <alignment vertical="center"/>
      <protection/>
    </xf>
    <xf numFmtId="2" fontId="66" fillId="39" borderId="41" xfId="54" applyNumberFormat="1" applyFont="1" applyFill="1" applyBorder="1" applyAlignment="1">
      <alignment vertical="center"/>
      <protection/>
    </xf>
    <xf numFmtId="0" fontId="48" fillId="0" borderId="16" xfId="54" applyFont="1" applyBorder="1">
      <alignment/>
      <protection/>
    </xf>
    <xf numFmtId="0" fontId="48" fillId="0" borderId="29" xfId="54" applyFont="1" applyBorder="1">
      <alignment/>
      <protection/>
    </xf>
    <xf numFmtId="206" fontId="48" fillId="43" borderId="28" xfId="54" applyNumberFormat="1" applyFont="1" applyFill="1" applyBorder="1">
      <alignment/>
      <protection/>
    </xf>
    <xf numFmtId="206" fontId="108" fillId="0" borderId="16" xfId="54" applyNumberFormat="1" applyFont="1" applyBorder="1">
      <alignment/>
      <protection/>
    </xf>
    <xf numFmtId="206" fontId="108" fillId="0" borderId="29" xfId="54" applyNumberFormat="1" applyFont="1" applyBorder="1">
      <alignment/>
      <protection/>
    </xf>
    <xf numFmtId="4" fontId="56" fillId="0" borderId="28" xfId="54" applyNumberFormat="1" applyFont="1" applyFill="1" applyBorder="1" applyAlignment="1">
      <alignment vertical="center"/>
      <protection/>
    </xf>
    <xf numFmtId="209" fontId="56" fillId="0" borderId="28" xfId="54" applyNumberFormat="1" applyFont="1" applyFill="1" applyBorder="1" applyAlignment="1">
      <alignment vertical="center"/>
      <protection/>
    </xf>
    <xf numFmtId="206" fontId="66" fillId="39" borderId="41" xfId="54" applyNumberFormat="1" applyFont="1" applyFill="1" applyBorder="1" applyAlignment="1">
      <alignment vertical="center"/>
      <protection/>
    </xf>
    <xf numFmtId="206" fontId="48" fillId="0" borderId="16" xfId="54" applyNumberFormat="1" applyFont="1" applyBorder="1">
      <alignment/>
      <protection/>
    </xf>
    <xf numFmtId="4" fontId="56" fillId="0" borderId="16" xfId="54" applyNumberFormat="1" applyFont="1" applyFill="1" applyBorder="1" applyAlignment="1">
      <alignment vertical="center"/>
      <protection/>
    </xf>
    <xf numFmtId="4" fontId="56" fillId="0" borderId="29" xfId="54" applyNumberFormat="1" applyFont="1" applyFill="1" applyBorder="1" applyAlignment="1">
      <alignment vertical="center"/>
      <protection/>
    </xf>
    <xf numFmtId="2" fontId="107" fillId="0" borderId="0" xfId="54" applyNumberFormat="1" applyFont="1" applyAlignment="1">
      <alignment horizontal="center"/>
      <protection/>
    </xf>
    <xf numFmtId="0" fontId="107" fillId="0" borderId="0" xfId="54" applyFont="1">
      <alignment/>
      <protection/>
    </xf>
    <xf numFmtId="0" fontId="0" fillId="43" borderId="28" xfId="54" applyFont="1" applyFill="1" applyBorder="1" applyAlignment="1">
      <alignment horizontal="left" wrapText="1"/>
      <protection/>
    </xf>
    <xf numFmtId="0" fontId="0" fillId="43" borderId="28" xfId="54" applyFont="1" applyFill="1" applyBorder="1" applyAlignment="1">
      <alignment horizontal="center" wrapText="1"/>
      <protection/>
    </xf>
    <xf numFmtId="0" fontId="48" fillId="43" borderId="28" xfId="54" applyFont="1" applyFill="1" applyBorder="1">
      <alignment/>
      <protection/>
    </xf>
    <xf numFmtId="2" fontId="50" fillId="43" borderId="41" xfId="54" applyNumberFormat="1" applyFont="1" applyFill="1" applyBorder="1">
      <alignment/>
      <protection/>
    </xf>
    <xf numFmtId="0" fontId="0" fillId="0" borderId="28" xfId="54" applyFont="1" applyFill="1" applyBorder="1" applyAlignment="1">
      <alignment horizontal="right" wrapText="1"/>
      <protection/>
    </xf>
    <xf numFmtId="206" fontId="48" fillId="0" borderId="28" xfId="54" applyNumberFormat="1" applyFont="1" applyBorder="1">
      <alignment/>
      <protection/>
    </xf>
    <xf numFmtId="0" fontId="109" fillId="39" borderId="28" xfId="55" applyFont="1" applyFill="1" applyBorder="1" applyAlignment="1">
      <alignment horizontal="left" wrapText="1"/>
      <protection/>
    </xf>
    <xf numFmtId="0" fontId="0" fillId="39" borderId="28" xfId="55" applyFont="1" applyFill="1" applyBorder="1" applyAlignment="1">
      <alignment horizontal="center" wrapText="1"/>
      <protection/>
    </xf>
    <xf numFmtId="4" fontId="48" fillId="39" borderId="28" xfId="54" applyNumberFormat="1" applyFont="1" applyFill="1" applyBorder="1">
      <alignment/>
      <protection/>
    </xf>
    <xf numFmtId="3" fontId="48" fillId="39" borderId="28" xfId="54" applyNumberFormat="1" applyFont="1" applyFill="1" applyBorder="1">
      <alignment/>
      <protection/>
    </xf>
    <xf numFmtId="0" fontId="0" fillId="0" borderId="28" xfId="55" applyFont="1" applyFill="1" applyBorder="1" applyAlignment="1">
      <alignment horizontal="left" wrapText="1"/>
      <protection/>
    </xf>
    <xf numFmtId="0" fontId="0" fillId="0" borderId="28" xfId="55" applyFont="1" applyFill="1" applyBorder="1" applyAlignment="1">
      <alignment horizontal="center" wrapText="1"/>
      <protection/>
    </xf>
    <xf numFmtId="4" fontId="66" fillId="0" borderId="28" xfId="54" applyNumberFormat="1" applyFont="1" applyFill="1" applyBorder="1" applyAlignment="1">
      <alignment vertical="center"/>
      <protection/>
    </xf>
    <xf numFmtId="3" fontId="56" fillId="0" borderId="28" xfId="54" applyNumberFormat="1" applyFont="1" applyFill="1" applyBorder="1" applyAlignment="1">
      <alignment vertical="center"/>
      <protection/>
    </xf>
    <xf numFmtId="0" fontId="0" fillId="0" borderId="28" xfId="55" applyFont="1" applyFill="1" applyBorder="1" applyAlignment="1">
      <alignment horizontal="left" wrapText="1" indent="2"/>
      <protection/>
    </xf>
    <xf numFmtId="0" fontId="48" fillId="40" borderId="25" xfId="54" applyFont="1" applyFill="1" applyBorder="1">
      <alignment/>
      <protection/>
    </xf>
    <xf numFmtId="0" fontId="48" fillId="40" borderId="33" xfId="54" applyFont="1" applyFill="1" applyBorder="1">
      <alignment/>
      <protection/>
    </xf>
    <xf numFmtId="0" fontId="50" fillId="0" borderId="0" xfId="54" applyFont="1" applyFill="1" applyBorder="1" applyAlignment="1">
      <alignment horizontal="center" vertical="center" wrapText="1"/>
      <protection/>
    </xf>
    <xf numFmtId="3" fontId="66" fillId="0" borderId="0" xfId="54" applyNumberFormat="1" applyFont="1" applyFill="1" applyBorder="1" applyAlignment="1">
      <alignment vertical="center"/>
      <protection/>
    </xf>
    <xf numFmtId="4" fontId="66" fillId="0" borderId="0" xfId="54" applyNumberFormat="1" applyFont="1" applyFill="1" applyBorder="1" applyAlignment="1">
      <alignment vertical="center"/>
      <protection/>
    </xf>
    <xf numFmtId="0" fontId="23" fillId="0" borderId="0" xfId="54" applyFont="1" applyAlignment="1" applyProtection="1">
      <alignment horizontal="left"/>
      <protection locked="0"/>
    </xf>
    <xf numFmtId="0" fontId="55" fillId="0" borderId="0" xfId="54" applyFont="1">
      <alignment/>
      <protection/>
    </xf>
    <xf numFmtId="0" fontId="23" fillId="0" borderId="17" xfId="54" applyFont="1" applyBorder="1" applyAlignment="1" applyProtection="1">
      <alignment/>
      <protection locked="0"/>
    </xf>
    <xf numFmtId="0" fontId="23" fillId="0" borderId="17" xfId="54" applyFont="1" applyBorder="1" applyAlignment="1" applyProtection="1">
      <alignment horizontal="center"/>
      <protection locked="0"/>
    </xf>
    <xf numFmtId="0" fontId="23" fillId="0" borderId="0" xfId="54" applyFont="1" applyBorder="1" applyAlignment="1" applyProtection="1">
      <alignment horizontal="center"/>
      <protection locked="0"/>
    </xf>
    <xf numFmtId="0" fontId="19" fillId="0" borderId="0" xfId="54" applyFont="1" applyFill="1" applyBorder="1" applyAlignment="1" applyProtection="1">
      <alignment/>
      <protection locked="0"/>
    </xf>
    <xf numFmtId="0" fontId="23" fillId="0" borderId="0" xfId="54" applyFont="1" applyAlignment="1" applyProtection="1">
      <alignment wrapText="1"/>
      <protection locked="0"/>
    </xf>
    <xf numFmtId="0" fontId="23" fillId="0" borderId="0" xfId="54" applyFont="1" applyProtection="1">
      <alignment/>
      <protection locked="0"/>
    </xf>
    <xf numFmtId="0" fontId="23" fillId="0" borderId="91" xfId="54" applyFont="1" applyBorder="1" applyAlignment="1" applyProtection="1">
      <alignment horizontal="center"/>
      <protection locked="0"/>
    </xf>
    <xf numFmtId="0" fontId="23" fillId="0" borderId="0" xfId="54" applyFont="1" applyBorder="1" applyAlignment="1" applyProtection="1">
      <alignment horizontal="left"/>
      <protection locked="0"/>
    </xf>
    <xf numFmtId="0" fontId="68" fillId="0" borderId="0" xfId="54" applyFont="1" applyFill="1" applyBorder="1" applyAlignment="1" applyProtection="1">
      <alignment horizontal="center"/>
      <protection locked="0"/>
    </xf>
    <xf numFmtId="0" fontId="23" fillId="0" borderId="91" xfId="54" applyFont="1" applyBorder="1" applyAlignment="1" applyProtection="1">
      <alignment/>
      <protection locked="0"/>
    </xf>
    <xf numFmtId="0" fontId="23" fillId="0" borderId="0" xfId="54" applyFont="1" applyBorder="1" applyAlignment="1" applyProtection="1">
      <alignment/>
      <protection locked="0"/>
    </xf>
    <xf numFmtId="0" fontId="68" fillId="0" borderId="0" xfId="54" applyFont="1" applyFill="1" applyBorder="1" applyAlignment="1" applyProtection="1">
      <alignment/>
      <protection locked="0"/>
    </xf>
    <xf numFmtId="206" fontId="48" fillId="0" borderId="0" xfId="54" applyNumberFormat="1" applyFont="1">
      <alignment/>
      <protection/>
    </xf>
    <xf numFmtId="206" fontId="50" fillId="39" borderId="0" xfId="54" applyNumberFormat="1" applyFont="1" applyFill="1">
      <alignment/>
      <protection/>
    </xf>
    <xf numFmtId="0" fontId="50" fillId="39" borderId="0" xfId="54" applyFont="1" applyFill="1">
      <alignment/>
      <protection/>
    </xf>
    <xf numFmtId="0" fontId="110" fillId="0" borderId="0" xfId="55" applyFont="1">
      <alignment/>
      <protection/>
    </xf>
    <xf numFmtId="1" fontId="110" fillId="0" borderId="0" xfId="55" applyNumberFormat="1" applyFont="1">
      <alignment/>
      <protection/>
    </xf>
    <xf numFmtId="1" fontId="48" fillId="0" borderId="0" xfId="54" applyNumberFormat="1" applyFont="1">
      <alignment/>
      <protection/>
    </xf>
    <xf numFmtId="10" fontId="69" fillId="39" borderId="41" xfId="65" applyNumberFormat="1" applyFont="1" applyFill="1" applyBorder="1" applyAlignment="1">
      <alignment/>
    </xf>
    <xf numFmtId="10" fontId="22" fillId="0" borderId="16" xfId="54" applyNumberFormat="1" applyFont="1" applyBorder="1">
      <alignment/>
      <protection/>
    </xf>
    <xf numFmtId="10" fontId="22" fillId="0" borderId="29" xfId="54" applyNumberFormat="1" applyFont="1" applyBorder="1">
      <alignment/>
      <protection/>
    </xf>
    <xf numFmtId="2" fontId="48" fillId="40" borderId="16" xfId="54" applyNumberFormat="1" applyFont="1" applyFill="1" applyBorder="1">
      <alignment/>
      <protection/>
    </xf>
    <xf numFmtId="2" fontId="48" fillId="40" borderId="29" xfId="54" applyNumberFormat="1" applyFont="1" applyFill="1" applyBorder="1">
      <alignment/>
      <protection/>
    </xf>
    <xf numFmtId="188" fontId="1" fillId="0" borderId="41" xfId="0" applyNumberFormat="1" applyFont="1" applyFill="1" applyBorder="1" applyAlignment="1">
      <alignment horizontal="center"/>
    </xf>
    <xf numFmtId="0" fontId="111" fillId="33" borderId="15" xfId="0" applyFont="1" applyFill="1" applyBorder="1" applyAlignment="1">
      <alignment horizontal="left"/>
    </xf>
    <xf numFmtId="2" fontId="36" fillId="33" borderId="32" xfId="0" applyNumberFormat="1" applyFont="1" applyFill="1" applyBorder="1" applyAlignment="1" applyProtection="1">
      <alignment horizontal="center"/>
      <protection/>
    </xf>
    <xf numFmtId="2" fontId="0" fillId="33" borderId="28" xfId="0" applyNumberFormat="1" applyFill="1" applyBorder="1" applyAlignment="1" applyProtection="1">
      <alignment horizontal="center"/>
      <protection/>
    </xf>
    <xf numFmtId="2" fontId="36" fillId="33" borderId="28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34" fillId="0" borderId="28" xfId="0" applyNumberFormat="1" applyFont="1" applyFill="1" applyBorder="1" applyAlignment="1" applyProtection="1">
      <alignment horizontal="center"/>
      <protection locked="0"/>
    </xf>
    <xf numFmtId="2" fontId="0" fillId="0" borderId="61" xfId="0" applyNumberFormat="1" applyBorder="1" applyAlignment="1" applyProtection="1">
      <alignment horizontal="center"/>
      <protection/>
    </xf>
    <xf numFmtId="0" fontId="14" fillId="33" borderId="92" xfId="57" applyFont="1" applyFill="1" applyBorder="1" applyAlignment="1" applyProtection="1">
      <alignment horizontal="center" vertical="top" wrapText="1"/>
      <protection/>
    </xf>
    <xf numFmtId="0" fontId="14" fillId="33" borderId="93" xfId="57" applyFont="1" applyFill="1" applyBorder="1" applyAlignment="1" applyProtection="1">
      <alignment horizontal="center" vertical="top" wrapText="1"/>
      <protection/>
    </xf>
    <xf numFmtId="0" fontId="14" fillId="33" borderId="94" xfId="57" applyFont="1" applyFill="1" applyBorder="1" applyAlignment="1" applyProtection="1">
      <alignment horizontal="center" vertical="top" wrapText="1"/>
      <protection/>
    </xf>
    <xf numFmtId="0" fontId="4" fillId="33" borderId="36" xfId="57" applyFont="1" applyFill="1" applyBorder="1" applyAlignment="1" applyProtection="1">
      <alignment horizontal="left"/>
      <protection/>
    </xf>
    <xf numFmtId="0" fontId="4" fillId="33" borderId="0" xfId="57" applyFont="1" applyFill="1" applyBorder="1" applyAlignment="1" applyProtection="1">
      <alignment horizontal="left"/>
      <protection/>
    </xf>
    <xf numFmtId="0" fontId="4" fillId="33" borderId="35" xfId="57" applyFont="1" applyFill="1" applyBorder="1" applyAlignment="1" applyProtection="1">
      <alignment horizontal="left"/>
      <protection/>
    </xf>
    <xf numFmtId="0" fontId="3" fillId="0" borderId="95" xfId="57" applyFont="1" applyBorder="1" applyAlignment="1" applyProtection="1">
      <alignment horizontal="center"/>
      <protection locked="0"/>
    </xf>
    <xf numFmtId="0" fontId="3" fillId="0" borderId="86" xfId="57" applyFont="1" applyBorder="1" applyAlignment="1" applyProtection="1">
      <alignment horizontal="center"/>
      <protection locked="0"/>
    </xf>
    <xf numFmtId="0" fontId="3" fillId="0" borderId="44" xfId="57" applyFont="1" applyBorder="1" applyAlignment="1" applyProtection="1">
      <alignment horizontal="center"/>
      <protection locked="0"/>
    </xf>
    <xf numFmtId="0" fontId="3" fillId="0" borderId="11" xfId="57" applyFont="1" applyFill="1" applyBorder="1" applyAlignment="1" applyProtection="1">
      <alignment horizontal="left" indent="3"/>
      <protection locked="0"/>
    </xf>
    <xf numFmtId="0" fontId="3" fillId="0" borderId="91" xfId="57" applyFont="1" applyFill="1" applyBorder="1" applyAlignment="1" applyProtection="1">
      <alignment horizontal="left" indent="3"/>
      <protection locked="0"/>
    </xf>
    <xf numFmtId="0" fontId="3" fillId="0" borderId="96" xfId="57" applyFont="1" applyFill="1" applyBorder="1" applyAlignment="1" applyProtection="1">
      <alignment horizontal="left" indent="3"/>
      <protection locked="0"/>
    </xf>
    <xf numFmtId="0" fontId="3" fillId="0" borderId="21" xfId="57" applyFont="1" applyFill="1" applyBorder="1" applyAlignment="1" applyProtection="1">
      <alignment horizontal="left" indent="3"/>
      <protection locked="0"/>
    </xf>
    <xf numFmtId="0" fontId="3" fillId="0" borderId="86" xfId="57" applyFont="1" applyFill="1" applyBorder="1" applyAlignment="1" applyProtection="1">
      <alignment horizontal="left" indent="3"/>
      <protection locked="0"/>
    </xf>
    <xf numFmtId="0" fontId="3" fillId="0" borderId="44" xfId="57" applyFont="1" applyFill="1" applyBorder="1" applyAlignment="1" applyProtection="1">
      <alignment horizontal="left" indent="3"/>
      <protection locked="0"/>
    </xf>
    <xf numFmtId="0" fontId="3" fillId="0" borderId="80" xfId="57" applyFont="1" applyFill="1" applyBorder="1" applyAlignment="1" applyProtection="1">
      <alignment horizontal="left" indent="3"/>
      <protection locked="0"/>
    </xf>
    <xf numFmtId="0" fontId="3" fillId="0" borderId="17" xfId="57" applyFont="1" applyFill="1" applyBorder="1" applyAlignment="1" applyProtection="1">
      <alignment horizontal="left" indent="3"/>
      <protection locked="0"/>
    </xf>
    <xf numFmtId="0" fontId="3" fillId="0" borderId="97" xfId="57" applyFont="1" applyFill="1" applyBorder="1" applyAlignment="1" applyProtection="1">
      <alignment horizontal="left" indent="3"/>
      <protection locked="0"/>
    </xf>
    <xf numFmtId="49" fontId="3" fillId="0" borderId="21" xfId="57" applyNumberFormat="1" applyFont="1" applyFill="1" applyBorder="1" applyAlignment="1" applyProtection="1">
      <alignment vertical="center"/>
      <protection locked="0"/>
    </xf>
    <xf numFmtId="49" fontId="3" fillId="0" borderId="86" xfId="57" applyNumberFormat="1" applyFont="1" applyFill="1" applyBorder="1" applyAlignment="1" applyProtection="1">
      <alignment vertical="center"/>
      <protection locked="0"/>
    </xf>
    <xf numFmtId="49" fontId="3" fillId="0" borderId="48" xfId="57" applyNumberFormat="1" applyFont="1" applyFill="1" applyBorder="1" applyAlignment="1" applyProtection="1">
      <alignment vertical="center"/>
      <protection locked="0"/>
    </xf>
    <xf numFmtId="0" fontId="4" fillId="33" borderId="36" xfId="57" applyFont="1" applyFill="1" applyBorder="1" applyAlignment="1" applyProtection="1">
      <alignment horizontal="left" wrapText="1"/>
      <protection/>
    </xf>
    <xf numFmtId="0" fontId="4" fillId="33" borderId="0" xfId="57" applyFont="1" applyFill="1" applyBorder="1" applyAlignment="1" applyProtection="1">
      <alignment horizontal="left" wrapText="1"/>
      <protection/>
    </xf>
    <xf numFmtId="0" fontId="3" fillId="33" borderId="36" xfId="57" applyFont="1" applyFill="1" applyBorder="1" applyAlignment="1" applyProtection="1">
      <alignment horizontal="left" vertical="top" indent="3"/>
      <protection/>
    </xf>
    <xf numFmtId="0" fontId="3" fillId="33" borderId="0" xfId="57" applyFont="1" applyFill="1" applyBorder="1" applyAlignment="1" applyProtection="1">
      <alignment horizontal="left" vertical="top" indent="3"/>
      <protection/>
    </xf>
    <xf numFmtId="0" fontId="3" fillId="0" borderId="21" xfId="57" applyFont="1" applyFill="1" applyBorder="1" applyAlignment="1" applyProtection="1">
      <alignment horizontal="left" vertical="center" wrapText="1" indent="3"/>
      <protection locked="0"/>
    </xf>
    <xf numFmtId="0" fontId="3" fillId="0" borderId="86" xfId="57" applyFont="1" applyFill="1" applyBorder="1" applyAlignment="1" applyProtection="1">
      <alignment horizontal="left" vertical="center" wrapText="1" indent="3"/>
      <protection locked="0"/>
    </xf>
    <xf numFmtId="0" fontId="3" fillId="0" borderId="44" xfId="57" applyFont="1" applyFill="1" applyBorder="1" applyAlignment="1" applyProtection="1">
      <alignment horizontal="left" vertical="center" wrapText="1" indent="3"/>
      <protection locked="0"/>
    </xf>
    <xf numFmtId="0" fontId="13" fillId="33" borderId="36" xfId="57" applyFont="1" applyFill="1" applyBorder="1" applyAlignment="1" applyProtection="1">
      <alignment horizontal="left" vertical="top"/>
      <protection/>
    </xf>
    <xf numFmtId="0" fontId="13" fillId="33" borderId="0" xfId="57" applyFont="1" applyFill="1" applyBorder="1" applyAlignment="1" applyProtection="1">
      <alignment horizontal="left" vertical="top"/>
      <protection/>
    </xf>
    <xf numFmtId="0" fontId="13" fillId="33" borderId="35" xfId="57" applyFont="1" applyFill="1" applyBorder="1" applyAlignment="1" applyProtection="1">
      <alignment horizontal="left" vertical="top"/>
      <protection/>
    </xf>
    <xf numFmtId="49" fontId="3" fillId="0" borderId="21" xfId="57" applyNumberFormat="1" applyFont="1" applyFill="1" applyBorder="1" applyAlignment="1" applyProtection="1">
      <alignment horizontal="left" vertical="center"/>
      <protection locked="0"/>
    </xf>
    <xf numFmtId="49" fontId="3" fillId="0" borderId="86" xfId="57" applyNumberFormat="1" applyFont="1" applyFill="1" applyBorder="1" applyAlignment="1" applyProtection="1">
      <alignment horizontal="left" vertical="center"/>
      <protection locked="0"/>
    </xf>
    <xf numFmtId="49" fontId="3" fillId="0" borderId="44" xfId="57" applyNumberFormat="1" applyFont="1" applyFill="1" applyBorder="1" applyAlignment="1" applyProtection="1">
      <alignment horizontal="left" vertical="center"/>
      <protection locked="0"/>
    </xf>
    <xf numFmtId="0" fontId="3" fillId="0" borderId="0" xfId="57" applyFont="1" applyBorder="1" applyAlignment="1" applyProtection="1">
      <alignment/>
      <protection/>
    </xf>
    <xf numFmtId="0" fontId="3" fillId="0" borderId="35" xfId="57" applyFont="1" applyBorder="1" applyAlignment="1" applyProtection="1">
      <alignment/>
      <protection/>
    </xf>
    <xf numFmtId="0" fontId="3" fillId="33" borderId="36" xfId="57" applyFont="1" applyFill="1" applyBorder="1" applyAlignment="1" applyProtection="1">
      <alignment horizontal="left" vertical="center" indent="3"/>
      <protection/>
    </xf>
    <xf numFmtId="0" fontId="3" fillId="33" borderId="0" xfId="57" applyFont="1" applyFill="1" applyBorder="1" applyAlignment="1" applyProtection="1">
      <alignment horizontal="left" vertical="center" indent="3"/>
      <protection/>
    </xf>
    <xf numFmtId="0" fontId="3" fillId="33" borderId="63" xfId="57" applyFont="1" applyFill="1" applyBorder="1" applyAlignment="1" applyProtection="1">
      <alignment horizontal="left" vertical="center" indent="3"/>
      <protection/>
    </xf>
    <xf numFmtId="0" fontId="3" fillId="0" borderId="21" xfId="57" applyFont="1" applyBorder="1" applyAlignment="1" applyProtection="1">
      <alignment horizontal="center" wrapText="1"/>
      <protection locked="0"/>
    </xf>
    <xf numFmtId="0" fontId="3" fillId="0" borderId="86" xfId="57" applyFont="1" applyBorder="1" applyAlignment="1" applyProtection="1">
      <alignment horizontal="center" wrapText="1"/>
      <protection locked="0"/>
    </xf>
    <xf numFmtId="0" fontId="3" fillId="0" borderId="44" xfId="57" applyFont="1" applyBorder="1" applyAlignment="1" applyProtection="1">
      <alignment horizontal="center" wrapText="1"/>
      <protection locked="0"/>
    </xf>
    <xf numFmtId="0" fontId="3" fillId="0" borderId="21" xfId="57" applyFont="1" applyBorder="1" applyAlignment="1" applyProtection="1">
      <alignment horizontal="center" vertical="center" wrapText="1"/>
      <protection locked="0"/>
    </xf>
    <xf numFmtId="0" fontId="3" fillId="0" borderId="86" xfId="57" applyFont="1" applyBorder="1" applyAlignment="1" applyProtection="1">
      <alignment horizontal="center" vertical="center" wrapText="1"/>
      <protection locked="0"/>
    </xf>
    <xf numFmtId="0" fontId="3" fillId="0" borderId="44" xfId="57" applyFont="1" applyBorder="1" applyAlignment="1" applyProtection="1">
      <alignment horizontal="center" vertical="center" wrapText="1"/>
      <protection locked="0"/>
    </xf>
    <xf numFmtId="0" fontId="5" fillId="0" borderId="21" xfId="42" applyFill="1" applyBorder="1" applyAlignment="1" applyProtection="1">
      <alignment horizontal="left" indent="3"/>
      <protection locked="0"/>
    </xf>
    <xf numFmtId="0" fontId="16" fillId="0" borderId="86" xfId="43" applyFill="1" applyBorder="1" applyAlignment="1" applyProtection="1">
      <alignment horizontal="left" indent="3"/>
      <protection locked="0"/>
    </xf>
    <xf numFmtId="0" fontId="16" fillId="0" borderId="44" xfId="43" applyFill="1" applyBorder="1" applyAlignment="1" applyProtection="1">
      <alignment horizontal="left" indent="3"/>
      <protection locked="0"/>
    </xf>
    <xf numFmtId="49" fontId="3" fillId="0" borderId="48" xfId="57" applyNumberFormat="1" applyFont="1" applyFill="1" applyBorder="1" applyAlignment="1" applyProtection="1">
      <alignment horizontal="left" vertical="center"/>
      <protection locked="0"/>
    </xf>
    <xf numFmtId="0" fontId="3" fillId="33" borderId="17" xfId="57" applyFont="1" applyFill="1" applyBorder="1" applyAlignment="1" applyProtection="1">
      <alignment horizontal="center" vertical="top"/>
      <protection/>
    </xf>
    <xf numFmtId="0" fontId="3" fillId="33" borderId="97" xfId="57" applyFont="1" applyFill="1" applyBorder="1" applyAlignment="1" applyProtection="1">
      <alignment horizontal="center" vertical="top"/>
      <protection/>
    </xf>
    <xf numFmtId="0" fontId="3" fillId="0" borderId="21" xfId="57" applyFont="1" applyFill="1" applyBorder="1" applyAlignment="1" applyProtection="1">
      <alignment horizontal="center" vertical="center" wrapText="1"/>
      <protection/>
    </xf>
    <xf numFmtId="0" fontId="3" fillId="0" borderId="86" xfId="57" applyFont="1" applyFill="1" applyBorder="1" applyAlignment="1" applyProtection="1">
      <alignment horizontal="center" vertical="center" wrapText="1"/>
      <protection/>
    </xf>
    <xf numFmtId="0" fontId="3" fillId="0" borderId="44" xfId="57" applyFont="1" applyFill="1" applyBorder="1" applyAlignment="1" applyProtection="1">
      <alignment horizontal="center" vertical="center" wrapText="1"/>
      <protection/>
    </xf>
    <xf numFmtId="0" fontId="3" fillId="33" borderId="36" xfId="57" applyFont="1" applyFill="1" applyBorder="1" applyAlignment="1" applyProtection="1">
      <alignment horizontal="center" vertical="top"/>
      <protection/>
    </xf>
    <xf numFmtId="0" fontId="3" fillId="33" borderId="0" xfId="57" applyFont="1" applyFill="1" applyBorder="1" applyAlignment="1" applyProtection="1">
      <alignment horizontal="center" vertical="top"/>
      <protection/>
    </xf>
    <xf numFmtId="0" fontId="4" fillId="33" borderId="35" xfId="57" applyFont="1" applyFill="1" applyBorder="1" applyAlignment="1" applyProtection="1">
      <alignment horizontal="left" wrapText="1"/>
      <protection/>
    </xf>
    <xf numFmtId="0" fontId="4" fillId="33" borderId="36" xfId="57" applyFont="1" applyFill="1" applyBorder="1" applyAlignment="1" applyProtection="1">
      <alignment horizontal="center" wrapText="1"/>
      <protection/>
    </xf>
    <xf numFmtId="0" fontId="4" fillId="33" borderId="0" xfId="57" applyFont="1" applyFill="1" applyBorder="1" applyAlignment="1" applyProtection="1">
      <alignment horizontal="center" wrapText="1"/>
      <protection/>
    </xf>
    <xf numFmtId="0" fontId="4" fillId="33" borderId="35" xfId="57" applyFont="1" applyFill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horizontal="center"/>
      <protection/>
    </xf>
    <xf numFmtId="0" fontId="20" fillId="33" borderId="21" xfId="0" applyFont="1" applyFill="1" applyBorder="1" applyAlignment="1" applyProtection="1">
      <alignment horizontal="center"/>
      <protection/>
    </xf>
    <xf numFmtId="0" fontId="20" fillId="33" borderId="86" xfId="0" applyFont="1" applyFill="1" applyBorder="1" applyAlignment="1" applyProtection="1">
      <alignment horizontal="center"/>
      <protection/>
    </xf>
    <xf numFmtId="0" fontId="20" fillId="33" borderId="48" xfId="0" applyFont="1" applyFill="1" applyBorder="1" applyAlignment="1" applyProtection="1">
      <alignment horizontal="center"/>
      <protection/>
    </xf>
    <xf numFmtId="0" fontId="39" fillId="33" borderId="21" xfId="0" applyFont="1" applyFill="1" applyBorder="1" applyAlignment="1" applyProtection="1">
      <alignment horizontal="center"/>
      <protection/>
    </xf>
    <xf numFmtId="0" fontId="39" fillId="33" borderId="86" xfId="0" applyFont="1" applyFill="1" applyBorder="1" applyAlignment="1" applyProtection="1">
      <alignment horizontal="center"/>
      <protection/>
    </xf>
    <xf numFmtId="0" fontId="23" fillId="33" borderId="11" xfId="0" applyFont="1" applyFill="1" applyBorder="1" applyAlignment="1" applyProtection="1">
      <alignment horizontal="center" vertical="center" wrapText="1"/>
      <protection/>
    </xf>
    <xf numFmtId="0" fontId="23" fillId="33" borderId="91" xfId="0" applyFont="1" applyFill="1" applyBorder="1" applyAlignment="1" applyProtection="1">
      <alignment horizontal="center" vertical="center" wrapText="1"/>
      <protection/>
    </xf>
    <xf numFmtId="0" fontId="23" fillId="33" borderId="98" xfId="0" applyFont="1" applyFill="1" applyBorder="1" applyAlignment="1" applyProtection="1">
      <alignment horizontal="center" vertical="center" wrapText="1"/>
      <protection/>
    </xf>
    <xf numFmtId="0" fontId="39" fillId="33" borderId="48" xfId="0" applyFont="1" applyFill="1" applyBorder="1" applyAlignment="1" applyProtection="1">
      <alignment horizontal="center"/>
      <protection/>
    </xf>
    <xf numFmtId="0" fontId="23" fillId="33" borderId="21" xfId="0" applyFont="1" applyFill="1" applyBorder="1" applyAlignment="1" applyProtection="1">
      <alignment horizontal="center" vertical="center" wrapText="1"/>
      <protection/>
    </xf>
    <xf numFmtId="0" fontId="23" fillId="33" borderId="48" xfId="0" applyFont="1" applyFill="1" applyBorder="1" applyAlignment="1" applyProtection="1">
      <alignment horizontal="center" vertical="center" wrapText="1"/>
      <protection/>
    </xf>
    <xf numFmtId="0" fontId="23" fillId="33" borderId="18" xfId="0" applyFont="1" applyFill="1" applyBorder="1" applyAlignment="1" applyProtection="1">
      <alignment horizontal="center" vertical="center" wrapText="1"/>
      <protection/>
    </xf>
    <xf numFmtId="0" fontId="23" fillId="33" borderId="79" xfId="0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79" xfId="0" applyFont="1" applyFill="1" applyBorder="1" applyAlignment="1" applyProtection="1">
      <alignment horizontal="center" vertical="center" wrapText="1"/>
      <protection/>
    </xf>
    <xf numFmtId="0" fontId="38" fillId="33" borderId="21" xfId="0" applyFont="1" applyFill="1" applyBorder="1" applyAlignment="1" applyProtection="1">
      <alignment horizontal="center"/>
      <protection/>
    </xf>
    <xf numFmtId="0" fontId="38" fillId="33" borderId="86" xfId="0" applyFont="1" applyFill="1" applyBorder="1" applyAlignment="1" applyProtection="1">
      <alignment horizontal="center"/>
      <protection/>
    </xf>
    <xf numFmtId="0" fontId="38" fillId="33" borderId="48" xfId="0" applyFont="1" applyFill="1" applyBorder="1" applyAlignment="1" applyProtection="1">
      <alignment horizontal="center"/>
      <protection/>
    </xf>
    <xf numFmtId="0" fontId="23" fillId="33" borderId="61" xfId="0" applyFont="1" applyFill="1" applyBorder="1" applyAlignment="1" applyProtection="1">
      <alignment horizontal="center" vertical="center" wrapText="1"/>
      <protection/>
    </xf>
    <xf numFmtId="0" fontId="23" fillId="33" borderId="61" xfId="0" applyFont="1" applyFill="1" applyBorder="1" applyAlignment="1" applyProtection="1">
      <alignment/>
      <protection/>
    </xf>
    <xf numFmtId="0" fontId="23" fillId="33" borderId="42" xfId="0" applyFont="1" applyFill="1" applyBorder="1" applyAlignment="1" applyProtection="1">
      <alignment/>
      <protection/>
    </xf>
    <xf numFmtId="0" fontId="23" fillId="33" borderId="41" xfId="0" applyFont="1" applyFill="1" applyBorder="1" applyAlignment="1" applyProtection="1">
      <alignment horizontal="center" vertical="center" wrapText="1"/>
      <protection/>
    </xf>
    <xf numFmtId="0" fontId="23" fillId="33" borderId="71" xfId="0" applyFont="1" applyFill="1" applyBorder="1" applyAlignment="1" applyProtection="1">
      <alignment horizontal="center" vertical="center" wrapText="1"/>
      <protection/>
    </xf>
    <xf numFmtId="0" fontId="23" fillId="33" borderId="72" xfId="0" applyFont="1" applyFill="1" applyBorder="1" applyAlignment="1" applyProtection="1">
      <alignment horizontal="center" vertical="center" wrapText="1"/>
      <protection/>
    </xf>
    <xf numFmtId="0" fontId="23" fillId="33" borderId="65" xfId="0" applyFont="1" applyFill="1" applyBorder="1" applyAlignment="1" applyProtection="1">
      <alignment horizontal="center" vertical="center" wrapText="1"/>
      <protection/>
    </xf>
    <xf numFmtId="0" fontId="23" fillId="33" borderId="4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0" fontId="23" fillId="33" borderId="88" xfId="0" applyFont="1" applyFill="1" applyBorder="1" applyAlignment="1" applyProtection="1">
      <alignment horizontal="center" vertical="center" textRotation="90" wrapText="1"/>
      <protection/>
    </xf>
    <xf numFmtId="0" fontId="23" fillId="33" borderId="99" xfId="0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33" borderId="65" xfId="0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 applyProtection="1">
      <alignment horizontal="center" vertical="center"/>
      <protection/>
    </xf>
    <xf numFmtId="0" fontId="13" fillId="33" borderId="42" xfId="0" applyFont="1" applyFill="1" applyBorder="1" applyAlignment="1" applyProtection="1">
      <alignment horizontal="center" vertical="center"/>
      <protection/>
    </xf>
    <xf numFmtId="0" fontId="13" fillId="33" borderId="65" xfId="0" applyFont="1" applyFill="1" applyBorder="1" applyAlignment="1" applyProtection="1">
      <alignment/>
      <protection/>
    </xf>
    <xf numFmtId="0" fontId="13" fillId="33" borderId="61" xfId="0" applyFont="1" applyFill="1" applyBorder="1" applyAlignment="1" applyProtection="1">
      <alignment/>
      <protection/>
    </xf>
    <xf numFmtId="0" fontId="13" fillId="33" borderId="42" xfId="0" applyFont="1" applyFill="1" applyBorder="1" applyAlignment="1" applyProtection="1">
      <alignment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71" xfId="0" applyFont="1" applyFill="1" applyBorder="1" applyAlignment="1" applyProtection="1">
      <alignment horizontal="center"/>
      <protection/>
    </xf>
    <xf numFmtId="0" fontId="23" fillId="33" borderId="72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 wrapText="1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41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13" fillId="36" borderId="32" xfId="0" applyFont="1" applyFill="1" applyBorder="1" applyAlignment="1" applyProtection="1">
      <alignment horizontal="center" vertical="center"/>
      <protection/>
    </xf>
    <xf numFmtId="0" fontId="13" fillId="36" borderId="54" xfId="0" applyFont="1" applyFill="1" applyBorder="1" applyAlignment="1" applyProtection="1">
      <alignment horizontal="center" vertical="center"/>
      <protection/>
    </xf>
    <xf numFmtId="0" fontId="13" fillId="0" borderId="80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49" xfId="0" applyFont="1" applyFill="1" applyBorder="1" applyAlignment="1" applyProtection="1">
      <alignment horizontal="center"/>
      <protection/>
    </xf>
    <xf numFmtId="0" fontId="13" fillId="36" borderId="27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7" fillId="33" borderId="86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83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58" fillId="0" borderId="28" xfId="54" applyFont="1" applyFill="1" applyBorder="1" applyAlignment="1">
      <alignment horizontal="center"/>
      <protection/>
    </xf>
    <xf numFmtId="0" fontId="58" fillId="0" borderId="41" xfId="54" applyFont="1" applyFill="1" applyBorder="1" applyAlignment="1">
      <alignment horizontal="center"/>
      <protection/>
    </xf>
    <xf numFmtId="0" fontId="67" fillId="0" borderId="0" xfId="55" applyFont="1" applyFill="1" applyBorder="1" applyAlignment="1">
      <alignment horizontal="justify" wrapText="1"/>
      <protection/>
    </xf>
    <xf numFmtId="0" fontId="52" fillId="0" borderId="0" xfId="54" applyFont="1" applyAlignment="1">
      <alignment horizontal="center"/>
      <protection/>
    </xf>
    <xf numFmtId="0" fontId="53" fillId="0" borderId="17" xfId="54" applyFont="1" applyBorder="1" applyAlignment="1">
      <alignment horizontal="center"/>
      <protection/>
    </xf>
    <xf numFmtId="0" fontId="55" fillId="0" borderId="0" xfId="54" applyFont="1" applyBorder="1" applyAlignment="1">
      <alignment horizontal="center"/>
      <protection/>
    </xf>
    <xf numFmtId="0" fontId="48" fillId="0" borderId="28" xfId="54" applyFont="1" applyBorder="1" applyAlignment="1">
      <alignment horizontal="center" vertical="center"/>
      <protection/>
    </xf>
    <xf numFmtId="0" fontId="49" fillId="0" borderId="66" xfId="54" applyFont="1" applyBorder="1" applyAlignment="1">
      <alignment horizontal="center" vertical="center" wrapText="1"/>
      <protection/>
    </xf>
    <xf numFmtId="0" fontId="49" fillId="0" borderId="70" xfId="54" applyFont="1" applyBorder="1" applyAlignment="1">
      <alignment horizontal="center" vertical="center" wrapText="1"/>
      <protection/>
    </xf>
    <xf numFmtId="0" fontId="56" fillId="0" borderId="28" xfId="54" applyFont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right"/>
      <protection/>
    </xf>
    <xf numFmtId="0" fontId="7" fillId="33" borderId="48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91" xfId="0" applyFont="1" applyFill="1" applyBorder="1" applyAlignment="1" applyProtection="1">
      <alignment horizontal="center" wrapText="1"/>
      <protection/>
    </xf>
    <xf numFmtId="0" fontId="1" fillId="33" borderId="98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1" fillId="33" borderId="79" xfId="0" applyFont="1" applyFill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 wrapText="1"/>
      <protection locked="0"/>
    </xf>
    <xf numFmtId="0" fontId="1" fillId="0" borderId="86" xfId="0" applyFont="1" applyBorder="1" applyAlignment="1" applyProtection="1">
      <alignment horizontal="left" wrapText="1"/>
      <protection locked="0"/>
    </xf>
    <xf numFmtId="0" fontId="1" fillId="0" borderId="48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wrapText="1"/>
    </xf>
    <xf numFmtId="0" fontId="1" fillId="0" borderId="86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79" xfId="0" applyFont="1" applyFill="1" applyBorder="1" applyAlignment="1">
      <alignment horizontal="center" vertical="center" wrapText="1"/>
    </xf>
    <xf numFmtId="0" fontId="1" fillId="33" borderId="9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41" fillId="0" borderId="0" xfId="0" applyFont="1" applyAlignment="1">
      <alignment horizontal="left" wrapText="1"/>
    </xf>
    <xf numFmtId="0" fontId="1" fillId="0" borderId="17" xfId="0" applyFont="1" applyBorder="1" applyAlignment="1">
      <alignment horizontal="right"/>
    </xf>
    <xf numFmtId="0" fontId="1" fillId="0" borderId="8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38" borderId="65" xfId="0" applyFont="1" applyFill="1" applyBorder="1" applyAlignment="1" applyProtection="1">
      <alignment horizontal="center" vertical="center"/>
      <protection/>
    </xf>
    <xf numFmtId="0" fontId="1" fillId="38" borderId="42" xfId="0" applyFont="1" applyFill="1" applyBorder="1" applyAlignment="1" applyProtection="1">
      <alignment horizontal="center" vertical="center"/>
      <protection/>
    </xf>
    <xf numFmtId="0" fontId="1" fillId="38" borderId="61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91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1" fillId="33" borderId="73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/>
      <protection/>
    </xf>
    <xf numFmtId="2" fontId="1" fillId="33" borderId="65" xfId="0" applyNumberFormat="1" applyFont="1" applyFill="1" applyBorder="1" applyAlignment="1" applyProtection="1">
      <alignment horizontal="center" vertical="center"/>
      <protection/>
    </xf>
    <xf numFmtId="2" fontId="1" fillId="33" borderId="61" xfId="0" applyNumberFormat="1" applyFont="1" applyFill="1" applyBorder="1" applyAlignment="1" applyProtection="1">
      <alignment horizontal="center" vertical="center"/>
      <protection/>
    </xf>
    <xf numFmtId="2" fontId="1" fillId="33" borderId="42" xfId="0" applyNumberFormat="1" applyFont="1" applyFill="1" applyBorder="1" applyAlignment="1" applyProtection="1">
      <alignment horizontal="center" vertical="center"/>
      <protection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 applyProtection="1">
      <alignment horizontal="center" vertical="center"/>
      <protection/>
    </xf>
    <xf numFmtId="0" fontId="1" fillId="33" borderId="51" xfId="0" applyFont="1" applyFill="1" applyBorder="1" applyAlignment="1" applyProtection="1">
      <alignment horizontal="center" vertical="center"/>
      <protection/>
    </xf>
    <xf numFmtId="0" fontId="3" fillId="0" borderId="91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 applyProtection="1">
      <alignment horizontal="left" vertical="top" wrapText="1"/>
      <protection/>
    </xf>
    <xf numFmtId="2" fontId="1" fillId="33" borderId="51" xfId="0" applyNumberFormat="1" applyFont="1" applyFill="1" applyBorder="1" applyAlignment="1" applyProtection="1">
      <alignment horizontal="center" vertical="center"/>
      <protection/>
    </xf>
    <xf numFmtId="0" fontId="14" fillId="0" borderId="55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justify"/>
    </xf>
    <xf numFmtId="0" fontId="3" fillId="0" borderId="77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91" xfId="0" applyFont="1" applyFill="1" applyBorder="1" applyAlignment="1">
      <alignment horizontal="center"/>
    </xf>
    <xf numFmtId="0" fontId="1" fillId="33" borderId="9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1" fillId="33" borderId="79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4" fillId="33" borderId="80" xfId="0" applyNumberFormat="1" applyFont="1" applyFill="1" applyBorder="1" applyAlignment="1">
      <alignment horizontal="left"/>
    </xf>
    <xf numFmtId="0" fontId="4" fillId="33" borderId="17" xfId="0" applyNumberFormat="1" applyFont="1" applyFill="1" applyBorder="1" applyAlignment="1">
      <alignment horizontal="left"/>
    </xf>
    <xf numFmtId="0" fontId="4" fillId="33" borderId="49" xfId="0" applyNumberFormat="1" applyFont="1" applyFill="1" applyBorder="1" applyAlignment="1">
      <alignment horizontal="left"/>
    </xf>
    <xf numFmtId="0" fontId="1" fillId="33" borderId="28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9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/>
    </xf>
    <xf numFmtId="0" fontId="7" fillId="33" borderId="86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76" xfId="0" applyFill="1" applyBorder="1" applyAlignment="1" applyProtection="1">
      <alignment horizontal="center" vertical="center"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 wrapText="1"/>
      <protection/>
    </xf>
    <xf numFmtId="0" fontId="3" fillId="33" borderId="53" xfId="0" applyFont="1" applyFill="1" applyBorder="1" applyAlignment="1" applyProtection="1">
      <alignment horizontal="center" vertical="center" wrapText="1"/>
      <protection/>
    </xf>
    <xf numFmtId="0" fontId="3" fillId="33" borderId="69" xfId="0" applyFont="1" applyFill="1" applyBorder="1" applyAlignment="1" applyProtection="1">
      <alignment horizontal="center" vertical="center" wrapText="1"/>
      <protection/>
    </xf>
    <xf numFmtId="0" fontId="3" fillId="33" borderId="100" xfId="0" applyFont="1" applyFill="1" applyBorder="1" applyAlignment="1" applyProtection="1">
      <alignment horizontal="center" vertical="center" wrapText="1"/>
      <protection/>
    </xf>
    <xf numFmtId="0" fontId="36" fillId="33" borderId="12" xfId="0" applyFont="1" applyFill="1" applyBorder="1" applyAlignment="1" applyProtection="1">
      <alignment horizontal="center" vertical="center"/>
      <protection/>
    </xf>
    <xf numFmtId="0" fontId="36" fillId="33" borderId="76" xfId="0" applyFont="1" applyFill="1" applyBorder="1" applyAlignment="1" applyProtection="1">
      <alignment horizontal="center" vertical="center"/>
      <protection/>
    </xf>
    <xf numFmtId="0" fontId="36" fillId="33" borderId="55" xfId="0" applyFont="1" applyFill="1" applyBorder="1" applyAlignment="1" applyProtection="1">
      <alignment horizontal="center" vertical="center"/>
      <protection/>
    </xf>
  </cellXfs>
  <cellStyles count="63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ожение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_Приложение1" xfId="57"/>
    <cellStyle name="Обычный_тарифы на 2002г с 1-0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Связанная ячейка" xfId="66"/>
    <cellStyle name="Текст предупреждения" xfId="67"/>
    <cellStyle name="Тысячи [0]_Example " xfId="68"/>
    <cellStyle name="Тысячи_Example " xfId="69"/>
    <cellStyle name="Comma" xfId="70"/>
    <cellStyle name="Comma [0]" xfId="71"/>
    <cellStyle name="Хороший" xfId="72"/>
  </cellStyles>
  <dxfs count="2">
    <dxf>
      <font>
        <color rgb="FFC0000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3"/>
    <pageSetUpPr fitToPage="1"/>
  </sheetPr>
  <dimension ref="A1:L59"/>
  <sheetViews>
    <sheetView showGridLines="0" tabSelected="1" zoomScaleSheetLayoutView="100" zoomScalePageLayoutView="0" workbookViewId="0" topLeftCell="A1">
      <pane ySplit="1" topLeftCell="A38" activePane="bottomLeft" state="frozen"/>
      <selection pane="topLeft" activeCell="A1" sqref="A1"/>
      <selection pane="bottomLeft" activeCell="K44" sqref="K44"/>
    </sheetView>
  </sheetViews>
  <sheetFormatPr defaultColWidth="11.421875" defaultRowHeight="12.75"/>
  <cols>
    <col min="1" max="1" width="32.28125" style="83" customWidth="1"/>
    <col min="2" max="2" width="22.140625" style="83" customWidth="1"/>
    <col min="3" max="6" width="13.8515625" style="83" customWidth="1"/>
    <col min="7" max="16384" width="11.421875" style="83" customWidth="1"/>
  </cols>
  <sheetData>
    <row r="1" spans="1:12" ht="16.5" thickTop="1">
      <c r="A1" s="884" t="s">
        <v>129</v>
      </c>
      <c r="B1" s="885"/>
      <c r="C1" s="885"/>
      <c r="D1" s="885"/>
      <c r="E1" s="885"/>
      <c r="F1" s="886"/>
      <c r="G1" s="82">
        <v>1</v>
      </c>
      <c r="H1" s="82"/>
      <c r="I1" s="82"/>
      <c r="J1" s="82"/>
      <c r="K1" s="82"/>
      <c r="L1" s="82"/>
    </row>
    <row r="2" spans="1:12" ht="19.5" thickBot="1">
      <c r="A2" s="887" t="s">
        <v>130</v>
      </c>
      <c r="B2" s="888"/>
      <c r="C2" s="888"/>
      <c r="D2" s="888"/>
      <c r="E2" s="888"/>
      <c r="F2" s="889"/>
      <c r="G2" s="82"/>
      <c r="H2" s="82"/>
      <c r="I2" s="82"/>
      <c r="J2" s="82"/>
      <c r="K2" s="82"/>
      <c r="L2" s="82"/>
    </row>
    <row r="3" spans="1:12" ht="16.5" thickBot="1">
      <c r="A3" s="890" t="s">
        <v>371</v>
      </c>
      <c r="B3" s="891"/>
      <c r="C3" s="891"/>
      <c r="D3" s="891"/>
      <c r="E3" s="891"/>
      <c r="F3" s="892"/>
      <c r="G3" s="82"/>
      <c r="H3" s="82"/>
      <c r="I3" s="82"/>
      <c r="J3" s="82"/>
      <c r="K3" s="82"/>
      <c r="L3" s="82"/>
    </row>
    <row r="4" spans="1:12" ht="19.5" thickBot="1">
      <c r="A4" s="887" t="s">
        <v>131</v>
      </c>
      <c r="B4" s="888"/>
      <c r="C4" s="888"/>
      <c r="D4" s="888"/>
      <c r="E4" s="888"/>
      <c r="F4" s="889"/>
      <c r="G4" s="82"/>
      <c r="H4" s="82"/>
      <c r="I4" s="82"/>
      <c r="J4" s="82"/>
      <c r="K4" s="82"/>
      <c r="L4" s="82"/>
    </row>
    <row r="5" spans="1:12" ht="19.5" customHeight="1" thickBot="1">
      <c r="A5" s="890"/>
      <c r="B5" s="891"/>
      <c r="C5" s="891"/>
      <c r="D5" s="891"/>
      <c r="E5" s="891"/>
      <c r="F5" s="892"/>
      <c r="G5" s="82"/>
      <c r="H5" s="82"/>
      <c r="I5" s="82"/>
      <c r="J5" s="82"/>
      <c r="K5" s="82"/>
      <c r="L5" s="82"/>
    </row>
    <row r="6" spans="1:12" ht="19.5" thickBot="1">
      <c r="A6" s="887" t="s">
        <v>175</v>
      </c>
      <c r="B6" s="888"/>
      <c r="C6" s="888"/>
      <c r="D6" s="888"/>
      <c r="E6" s="888"/>
      <c r="F6" s="889"/>
      <c r="G6" s="82"/>
      <c r="H6" s="82"/>
      <c r="I6" s="82"/>
      <c r="J6" s="82"/>
      <c r="K6" s="82"/>
      <c r="L6" s="82"/>
    </row>
    <row r="7" spans="1:12" ht="16.5" customHeight="1" thickBot="1">
      <c r="A7" s="126" t="s">
        <v>132</v>
      </c>
      <c r="B7" s="893"/>
      <c r="C7" s="894"/>
      <c r="D7" s="894"/>
      <c r="E7" s="894"/>
      <c r="F7" s="895"/>
      <c r="G7" s="82"/>
      <c r="H7" s="82"/>
      <c r="I7" s="82"/>
      <c r="J7" s="82"/>
      <c r="K7" s="82"/>
      <c r="L7" s="82"/>
    </row>
    <row r="8" spans="1:12" ht="16.5" customHeight="1" thickBot="1">
      <c r="A8" s="126" t="s">
        <v>133</v>
      </c>
      <c r="B8" s="896"/>
      <c r="C8" s="897"/>
      <c r="D8" s="897"/>
      <c r="E8" s="897"/>
      <c r="F8" s="898"/>
      <c r="G8" s="82"/>
      <c r="H8" s="82"/>
      <c r="I8" s="82"/>
      <c r="J8" s="82"/>
      <c r="K8" s="82"/>
      <c r="L8" s="82"/>
    </row>
    <row r="9" spans="1:12" ht="16.5" customHeight="1" thickBot="1">
      <c r="A9" s="126" t="s">
        <v>134</v>
      </c>
      <c r="B9" s="896"/>
      <c r="C9" s="897"/>
      <c r="D9" s="897"/>
      <c r="E9" s="897"/>
      <c r="F9" s="898"/>
      <c r="G9" s="82"/>
      <c r="H9" s="82"/>
      <c r="I9" s="82"/>
      <c r="J9" s="82"/>
      <c r="K9" s="82"/>
      <c r="L9" s="82"/>
    </row>
    <row r="10" spans="1:12" ht="16.5" customHeight="1" thickBot="1">
      <c r="A10" s="126" t="s">
        <v>135</v>
      </c>
      <c r="B10" s="899"/>
      <c r="C10" s="900"/>
      <c r="D10" s="900"/>
      <c r="E10" s="900"/>
      <c r="F10" s="901"/>
      <c r="G10" s="82"/>
      <c r="H10" s="82"/>
      <c r="I10" s="82"/>
      <c r="J10" s="82"/>
      <c r="K10" s="82"/>
      <c r="L10" s="82"/>
    </row>
    <row r="11" spans="1:12" ht="19.5" thickBot="1">
      <c r="A11" s="887" t="s">
        <v>136</v>
      </c>
      <c r="B11" s="888"/>
      <c r="C11" s="888"/>
      <c r="D11" s="888"/>
      <c r="E11" s="888"/>
      <c r="F11" s="889"/>
      <c r="G11" s="82"/>
      <c r="H11" s="82"/>
      <c r="I11" s="82"/>
      <c r="J11" s="82"/>
      <c r="K11" s="82"/>
      <c r="L11" s="82"/>
    </row>
    <row r="12" spans="1:12" ht="15.75" customHeight="1" thickBot="1">
      <c r="A12" s="126" t="s">
        <v>137</v>
      </c>
      <c r="B12" s="893"/>
      <c r="C12" s="894"/>
      <c r="D12" s="894"/>
      <c r="E12" s="894"/>
      <c r="F12" s="895"/>
      <c r="G12" s="82"/>
      <c r="H12" s="82"/>
      <c r="I12" s="82"/>
      <c r="J12" s="82"/>
      <c r="K12" s="82"/>
      <c r="L12" s="82"/>
    </row>
    <row r="13" spans="1:12" ht="15.75" customHeight="1" thickBot="1">
      <c r="A13" s="126" t="s">
        <v>138</v>
      </c>
      <c r="B13" s="896"/>
      <c r="C13" s="897"/>
      <c r="D13" s="897"/>
      <c r="E13" s="897"/>
      <c r="F13" s="898"/>
      <c r="G13" s="82"/>
      <c r="H13" s="82"/>
      <c r="I13" s="82"/>
      <c r="J13" s="82"/>
      <c r="K13" s="82"/>
      <c r="L13" s="82"/>
    </row>
    <row r="14" spans="1:12" ht="17.25" customHeight="1" thickBot="1">
      <c r="A14" s="124" t="s">
        <v>139</v>
      </c>
      <c r="B14" s="896"/>
      <c r="C14" s="897"/>
      <c r="D14" s="897"/>
      <c r="E14" s="897"/>
      <c r="F14" s="898"/>
      <c r="G14" s="82"/>
      <c r="H14" s="82"/>
      <c r="I14" s="82"/>
      <c r="J14" s="82"/>
      <c r="K14" s="82"/>
      <c r="L14" s="82"/>
    </row>
    <row r="15" spans="1:12" ht="17.25" customHeight="1" thickBot="1">
      <c r="A15" s="128" t="s">
        <v>140</v>
      </c>
      <c r="B15" s="896"/>
      <c r="C15" s="897"/>
      <c r="D15" s="897"/>
      <c r="E15" s="897"/>
      <c r="F15" s="898"/>
      <c r="G15" s="82"/>
      <c r="H15" s="82"/>
      <c r="I15" s="82"/>
      <c r="J15" s="82"/>
      <c r="K15" s="82"/>
      <c r="L15" s="82"/>
    </row>
    <row r="16" spans="1:12" ht="36" customHeight="1" thickBot="1">
      <c r="A16" s="204" t="s">
        <v>198</v>
      </c>
      <c r="B16" s="896"/>
      <c r="C16" s="897"/>
      <c r="D16" s="897"/>
      <c r="E16" s="897"/>
      <c r="F16" s="898"/>
      <c r="G16" s="82"/>
      <c r="H16" s="82"/>
      <c r="I16" s="82"/>
      <c r="J16" s="82"/>
      <c r="K16" s="82"/>
      <c r="L16" s="82"/>
    </row>
    <row r="17" spans="1:12" ht="17.25" customHeight="1" thickBot="1">
      <c r="A17" s="128" t="s">
        <v>199</v>
      </c>
      <c r="B17" s="896"/>
      <c r="C17" s="897"/>
      <c r="D17" s="897"/>
      <c r="E17" s="897"/>
      <c r="F17" s="898"/>
      <c r="G17" s="82"/>
      <c r="H17" s="82"/>
      <c r="I17" s="82"/>
      <c r="J17" s="82"/>
      <c r="K17" s="82"/>
      <c r="L17" s="82"/>
    </row>
    <row r="18" spans="1:12" ht="17.25" customHeight="1" thickBot="1">
      <c r="A18" s="128" t="s">
        <v>200</v>
      </c>
      <c r="B18" s="929"/>
      <c r="C18" s="930"/>
      <c r="D18" s="930"/>
      <c r="E18" s="930"/>
      <c r="F18" s="931"/>
      <c r="G18" s="82"/>
      <c r="H18" s="82"/>
      <c r="I18" s="82"/>
      <c r="J18" s="82"/>
      <c r="K18" s="82"/>
      <c r="L18" s="82"/>
    </row>
    <row r="19" spans="1:12" ht="38.25" thickBot="1">
      <c r="A19" s="127" t="s">
        <v>201</v>
      </c>
      <c r="B19" s="909"/>
      <c r="C19" s="910"/>
      <c r="D19" s="910"/>
      <c r="E19" s="910"/>
      <c r="F19" s="911"/>
      <c r="G19" s="82"/>
      <c r="H19" s="82"/>
      <c r="I19" s="82"/>
      <c r="J19" s="82"/>
      <c r="K19" s="82"/>
      <c r="L19" s="82"/>
    </row>
    <row r="20" spans="1:12" ht="16.5" customHeight="1">
      <c r="A20" s="912" t="s">
        <v>141</v>
      </c>
      <c r="B20" s="913"/>
      <c r="C20" s="913"/>
      <c r="D20" s="913"/>
      <c r="E20" s="913"/>
      <c r="F20" s="914"/>
      <c r="G20" s="82"/>
      <c r="H20" s="82"/>
      <c r="I20" s="82"/>
      <c r="J20" s="82"/>
      <c r="K20" s="82"/>
      <c r="L20" s="82"/>
    </row>
    <row r="21" spans="1:12" ht="16.5" customHeight="1" thickBot="1">
      <c r="A21" s="128" t="s">
        <v>255</v>
      </c>
      <c r="B21" s="288"/>
      <c r="C21" s="288"/>
      <c r="D21" s="288"/>
      <c r="E21" s="288"/>
      <c r="F21" s="289"/>
      <c r="G21" s="82"/>
      <c r="H21" s="82"/>
      <c r="I21" s="82"/>
      <c r="J21" s="82"/>
      <c r="K21" s="82"/>
      <c r="L21" s="82"/>
    </row>
    <row r="22" spans="1:12" ht="16.5" customHeight="1" thickBot="1">
      <c r="A22" s="129" t="s">
        <v>256</v>
      </c>
      <c r="B22" s="915"/>
      <c r="C22" s="916"/>
      <c r="D22" s="916"/>
      <c r="E22" s="916"/>
      <c r="F22" s="917"/>
      <c r="G22" s="82"/>
      <c r="H22" s="82"/>
      <c r="I22" s="82"/>
      <c r="J22" s="82"/>
      <c r="K22" s="82"/>
      <c r="L22" s="82"/>
    </row>
    <row r="23" spans="1:12" ht="16.5" customHeight="1" thickBot="1">
      <c r="A23" s="129" t="s">
        <v>257</v>
      </c>
      <c r="B23" s="915"/>
      <c r="C23" s="916"/>
      <c r="D23" s="916"/>
      <c r="E23" s="916"/>
      <c r="F23" s="917"/>
      <c r="G23" s="82"/>
      <c r="H23" s="82"/>
      <c r="I23" s="82"/>
      <c r="J23" s="82"/>
      <c r="K23" s="82"/>
      <c r="L23" s="82"/>
    </row>
    <row r="24" spans="1:12" ht="16.5" customHeight="1" thickBot="1">
      <c r="A24" s="129" t="s">
        <v>258</v>
      </c>
      <c r="B24" s="915"/>
      <c r="C24" s="916"/>
      <c r="D24" s="916"/>
      <c r="E24" s="916"/>
      <c r="F24" s="917"/>
      <c r="G24" s="82"/>
      <c r="H24" s="82"/>
      <c r="I24" s="82"/>
      <c r="J24" s="82"/>
      <c r="K24" s="82"/>
      <c r="L24" s="82"/>
    </row>
    <row r="25" spans="1:12" ht="16.5" customHeight="1" thickBot="1">
      <c r="A25" s="129" t="s">
        <v>259</v>
      </c>
      <c r="B25" s="915"/>
      <c r="C25" s="916"/>
      <c r="D25" s="916"/>
      <c r="E25" s="916"/>
      <c r="F25" s="917"/>
      <c r="G25" s="82"/>
      <c r="H25" s="82"/>
      <c r="I25" s="82"/>
      <c r="J25" s="82"/>
      <c r="K25" s="82"/>
      <c r="L25" s="82"/>
    </row>
    <row r="26" spans="1:12" ht="16.5" customHeight="1" thickBot="1">
      <c r="A26" s="129" t="s">
        <v>260</v>
      </c>
      <c r="B26" s="915"/>
      <c r="C26" s="916"/>
      <c r="D26" s="916"/>
      <c r="E26" s="916"/>
      <c r="F26" s="917"/>
      <c r="G26" s="82"/>
      <c r="H26" s="82"/>
      <c r="I26" s="82"/>
      <c r="J26" s="82"/>
      <c r="K26" s="82"/>
      <c r="L26" s="82"/>
    </row>
    <row r="27" spans="1:12" ht="16.5" customHeight="1" thickBot="1">
      <c r="A27" s="129" t="s">
        <v>261</v>
      </c>
      <c r="B27" s="915"/>
      <c r="C27" s="916"/>
      <c r="D27" s="916"/>
      <c r="E27" s="916"/>
      <c r="F27" s="932"/>
      <c r="G27" s="82"/>
      <c r="H27" s="82"/>
      <c r="I27" s="82"/>
      <c r="J27" s="82"/>
      <c r="K27" s="82"/>
      <c r="L27" s="82"/>
    </row>
    <row r="28" spans="1:12" ht="16.5" customHeight="1" thickBot="1">
      <c r="A28" s="129" t="s">
        <v>262</v>
      </c>
      <c r="B28" s="902"/>
      <c r="C28" s="903"/>
      <c r="D28" s="903"/>
      <c r="E28" s="903"/>
      <c r="F28" s="904"/>
      <c r="G28" s="82"/>
      <c r="H28" s="82"/>
      <c r="I28" s="82"/>
      <c r="J28" s="82"/>
      <c r="K28" s="82"/>
      <c r="L28" s="82"/>
    </row>
    <row r="29" spans="1:12" ht="16.5" customHeight="1" thickBot="1">
      <c r="A29" s="129" t="s">
        <v>263</v>
      </c>
      <c r="B29" s="902"/>
      <c r="C29" s="903"/>
      <c r="D29" s="903"/>
      <c r="E29" s="903"/>
      <c r="F29" s="904"/>
      <c r="G29" s="82"/>
      <c r="H29" s="82"/>
      <c r="I29" s="82"/>
      <c r="J29" s="82"/>
      <c r="K29" s="82"/>
      <c r="L29" s="82"/>
    </row>
    <row r="30" spans="1:12" ht="16.5" customHeight="1" thickBot="1">
      <c r="A30" s="129" t="s">
        <v>264</v>
      </c>
      <c r="B30" s="902"/>
      <c r="C30" s="903"/>
      <c r="D30" s="903"/>
      <c r="E30" s="903"/>
      <c r="F30" s="904"/>
      <c r="G30" s="82"/>
      <c r="H30" s="82"/>
      <c r="I30" s="82"/>
      <c r="J30" s="82"/>
      <c r="K30" s="82"/>
      <c r="L30" s="82"/>
    </row>
    <row r="31" spans="1:12" ht="16.5" customHeight="1" thickBot="1">
      <c r="A31" s="129" t="s">
        <v>265</v>
      </c>
      <c r="B31" s="902"/>
      <c r="C31" s="903"/>
      <c r="D31" s="903"/>
      <c r="E31" s="903"/>
      <c r="F31" s="904"/>
      <c r="G31" s="82"/>
      <c r="H31" s="82"/>
      <c r="I31" s="82"/>
      <c r="J31" s="82"/>
      <c r="K31" s="82"/>
      <c r="L31" s="82"/>
    </row>
    <row r="32" spans="1:12" ht="16.5" customHeight="1">
      <c r="A32" s="941" t="s">
        <v>382</v>
      </c>
      <c r="B32" s="942"/>
      <c r="C32" s="942"/>
      <c r="D32" s="942"/>
      <c r="E32" s="942"/>
      <c r="F32" s="943"/>
      <c r="G32" s="82"/>
      <c r="H32" s="82"/>
      <c r="I32" s="82"/>
      <c r="J32" s="82"/>
      <c r="K32" s="82"/>
      <c r="L32" s="82"/>
    </row>
    <row r="33" spans="1:12" ht="48" thickBot="1">
      <c r="A33" s="129"/>
      <c r="B33" s="74" t="s">
        <v>122</v>
      </c>
      <c r="C33" s="74" t="s">
        <v>142</v>
      </c>
      <c r="D33" s="74" t="s">
        <v>143</v>
      </c>
      <c r="E33" s="74" t="s">
        <v>144</v>
      </c>
      <c r="F33" s="75" t="s">
        <v>145</v>
      </c>
      <c r="G33" s="82"/>
      <c r="H33" s="82"/>
      <c r="I33" s="82"/>
      <c r="J33" s="82"/>
      <c r="K33" s="82"/>
      <c r="L33" s="82"/>
    </row>
    <row r="34" spans="1:12" ht="14.25" customHeight="1">
      <c r="A34" s="302" t="s">
        <v>266</v>
      </c>
      <c r="B34" s="130">
        <f>SUM(B35:B39)</f>
        <v>0</v>
      </c>
      <c r="C34" s="131">
        <f>SUM(C35:C39)</f>
        <v>0</v>
      </c>
      <c r="D34" s="131">
        <f>SUM(D35:D39)</f>
        <v>0</v>
      </c>
      <c r="E34" s="131"/>
      <c r="F34" s="132"/>
      <c r="G34" s="82"/>
      <c r="H34" s="82"/>
      <c r="I34" s="82"/>
      <c r="J34" s="82"/>
      <c r="K34" s="82"/>
      <c r="L34" s="82"/>
    </row>
    <row r="35" spans="1:12" ht="14.25" customHeight="1">
      <c r="A35" s="302" t="s">
        <v>146</v>
      </c>
      <c r="B35" s="133">
        <f>D35+C35</f>
        <v>0</v>
      </c>
      <c r="C35" s="694"/>
      <c r="D35" s="694"/>
      <c r="E35" s="694"/>
      <c r="F35" s="135"/>
      <c r="G35" s="82"/>
      <c r="H35" s="82"/>
      <c r="I35" s="82"/>
      <c r="J35" s="82"/>
      <c r="K35" s="82"/>
      <c r="L35" s="82"/>
    </row>
    <row r="36" spans="1:12" ht="14.25" customHeight="1">
      <c r="A36" s="302" t="s">
        <v>147</v>
      </c>
      <c r="B36" s="133">
        <f>D36+C36</f>
        <v>0</v>
      </c>
      <c r="C36" s="694"/>
      <c r="D36" s="694"/>
      <c r="E36" s="694"/>
      <c r="F36" s="135"/>
      <c r="G36" s="82"/>
      <c r="H36" s="82"/>
      <c r="I36" s="82"/>
      <c r="J36" s="82"/>
      <c r="K36" s="82"/>
      <c r="L36" s="82"/>
    </row>
    <row r="37" spans="1:12" ht="14.25" customHeight="1">
      <c r="A37" s="302" t="s">
        <v>23</v>
      </c>
      <c r="B37" s="133">
        <f>D37+C37</f>
        <v>0</v>
      </c>
      <c r="C37" s="694"/>
      <c r="D37" s="694"/>
      <c r="E37" s="694"/>
      <c r="F37" s="135"/>
      <c r="G37" s="82"/>
      <c r="H37" s="82"/>
      <c r="I37" s="82"/>
      <c r="J37" s="82"/>
      <c r="K37" s="82"/>
      <c r="L37" s="82"/>
    </row>
    <row r="38" spans="1:12" ht="14.25" customHeight="1">
      <c r="A38" s="302" t="s">
        <v>110</v>
      </c>
      <c r="B38" s="133">
        <f>D38+C38</f>
        <v>0</v>
      </c>
      <c r="C38" s="134"/>
      <c r="D38" s="134"/>
      <c r="E38" s="134"/>
      <c r="F38" s="135"/>
      <c r="G38" s="82"/>
      <c r="H38" s="82"/>
      <c r="I38" s="82"/>
      <c r="J38" s="82"/>
      <c r="K38" s="82"/>
      <c r="L38" s="82"/>
    </row>
    <row r="39" spans="1:12" ht="14.25" customHeight="1" thickBot="1">
      <c r="A39" s="302" t="s">
        <v>21</v>
      </c>
      <c r="B39" s="136">
        <f>D39+C39</f>
        <v>0</v>
      </c>
      <c r="C39" s="137"/>
      <c r="D39" s="137"/>
      <c r="E39" s="137"/>
      <c r="F39" s="138"/>
      <c r="G39" s="82"/>
      <c r="H39" s="82"/>
      <c r="I39" s="82"/>
      <c r="J39" s="82"/>
      <c r="K39" s="82"/>
      <c r="L39" s="82"/>
    </row>
    <row r="40" spans="1:12" ht="14.25" customHeight="1" thickBot="1">
      <c r="A40" s="302"/>
      <c r="B40" s="139"/>
      <c r="C40" s="139"/>
      <c r="D40" s="140"/>
      <c r="E40" s="139"/>
      <c r="F40" s="141"/>
      <c r="G40" s="82"/>
      <c r="H40" s="82"/>
      <c r="I40" s="82"/>
      <c r="J40" s="82"/>
      <c r="K40" s="82"/>
      <c r="L40" s="82"/>
    </row>
    <row r="41" spans="1:12" ht="14.25" customHeight="1" thickBot="1">
      <c r="A41" s="302" t="s">
        <v>148</v>
      </c>
      <c r="B41" s="142" t="s">
        <v>437</v>
      </c>
      <c r="C41" s="139"/>
      <c r="D41" s="140"/>
      <c r="E41" s="139"/>
      <c r="F41" s="141"/>
      <c r="G41" s="82"/>
      <c r="H41" s="82"/>
      <c r="I41" s="82"/>
      <c r="J41" s="82"/>
      <c r="K41" s="82"/>
      <c r="L41" s="82"/>
    </row>
    <row r="42" spans="1:12" ht="14.25" customHeight="1" thickBot="1">
      <c r="A42" s="302" t="s">
        <v>383</v>
      </c>
      <c r="B42" s="142" t="s">
        <v>438</v>
      </c>
      <c r="C42" s="143"/>
      <c r="D42" s="144"/>
      <c r="E42" s="143"/>
      <c r="F42" s="145"/>
      <c r="G42" s="82"/>
      <c r="H42" s="82"/>
      <c r="I42" s="82"/>
      <c r="J42" s="82"/>
      <c r="K42" s="82"/>
      <c r="L42" s="82"/>
    </row>
    <row r="43" spans="1:12" ht="42.75" customHeight="1" thickBot="1">
      <c r="A43" s="905" t="s">
        <v>267</v>
      </c>
      <c r="B43" s="906"/>
      <c r="C43" s="146" t="s">
        <v>321</v>
      </c>
      <c r="D43" s="146" t="s">
        <v>149</v>
      </c>
      <c r="E43" s="146" t="s">
        <v>150</v>
      </c>
      <c r="F43" s="147" t="s">
        <v>151</v>
      </c>
      <c r="G43" s="82"/>
      <c r="H43" s="82"/>
      <c r="I43" s="82"/>
      <c r="J43" s="82"/>
      <c r="K43" s="82"/>
      <c r="L43" s="82"/>
    </row>
    <row r="44" spans="1:12" ht="16.5" thickBot="1">
      <c r="A44" s="907" t="s">
        <v>152</v>
      </c>
      <c r="B44" s="908"/>
      <c r="C44" s="148"/>
      <c r="D44" s="149"/>
      <c r="E44" s="150">
        <v>1</v>
      </c>
      <c r="F44" s="125"/>
      <c r="G44" s="82"/>
      <c r="H44" s="82"/>
      <c r="I44" s="82"/>
      <c r="J44" s="82"/>
      <c r="K44" s="82"/>
      <c r="L44" s="82"/>
    </row>
    <row r="45" spans="1:12" ht="16.5" thickBot="1">
      <c r="A45" s="938" t="s">
        <v>153</v>
      </c>
      <c r="B45" s="939"/>
      <c r="C45" s="151"/>
      <c r="D45" s="152"/>
      <c r="E45" s="150">
        <v>1</v>
      </c>
      <c r="F45" s="125"/>
      <c r="G45" s="82"/>
      <c r="H45" s="82"/>
      <c r="I45" s="82"/>
      <c r="J45" s="82"/>
      <c r="K45" s="82"/>
      <c r="L45" s="82"/>
    </row>
    <row r="46" spans="1:12" ht="17.25" customHeight="1" thickBot="1">
      <c r="A46" s="905" t="s">
        <v>268</v>
      </c>
      <c r="B46" s="906"/>
      <c r="C46" s="906"/>
      <c r="D46" s="906"/>
      <c r="E46" s="906"/>
      <c r="F46" s="940"/>
      <c r="G46" s="82"/>
      <c r="H46" s="82"/>
      <c r="I46" s="82"/>
      <c r="J46" s="82"/>
      <c r="K46" s="82"/>
      <c r="L46" s="82"/>
    </row>
    <row r="47" spans="1:12" ht="30" customHeight="1" thickBot="1">
      <c r="A47" s="920" t="s">
        <v>154</v>
      </c>
      <c r="B47" s="921"/>
      <c r="C47" s="922"/>
      <c r="D47" s="923" t="s">
        <v>372</v>
      </c>
      <c r="E47" s="924"/>
      <c r="F47" s="925"/>
      <c r="G47" s="82"/>
      <c r="H47" s="82"/>
      <c r="I47" s="82"/>
      <c r="J47" s="82"/>
      <c r="K47" s="82"/>
      <c r="L47" s="82"/>
    </row>
    <row r="48" spans="1:12" ht="41.25" customHeight="1" thickBot="1">
      <c r="A48" s="920" t="s">
        <v>155</v>
      </c>
      <c r="B48" s="921"/>
      <c r="C48" s="922"/>
      <c r="D48" s="926" t="s">
        <v>374</v>
      </c>
      <c r="E48" s="927"/>
      <c r="F48" s="928"/>
      <c r="G48" s="82"/>
      <c r="H48" s="82"/>
      <c r="I48" s="82"/>
      <c r="J48" s="82"/>
      <c r="K48" s="82"/>
      <c r="L48" s="82"/>
    </row>
    <row r="49" spans="1:12" ht="19.5" thickBot="1">
      <c r="A49" s="76" t="s">
        <v>269</v>
      </c>
      <c r="B49" s="87"/>
      <c r="C49" s="933" t="s">
        <v>156</v>
      </c>
      <c r="D49" s="933"/>
      <c r="E49" s="933"/>
      <c r="F49" s="934"/>
      <c r="G49" s="82"/>
      <c r="H49" s="82"/>
      <c r="I49" s="82"/>
      <c r="J49" s="82"/>
      <c r="K49" s="82"/>
      <c r="L49" s="82"/>
    </row>
    <row r="50" spans="1:12" ht="38.25" thickBot="1">
      <c r="A50" s="77" t="s">
        <v>157</v>
      </c>
      <c r="B50" s="935"/>
      <c r="C50" s="936"/>
      <c r="D50" s="936"/>
      <c r="E50" s="936"/>
      <c r="F50" s="937"/>
      <c r="G50" s="82"/>
      <c r="H50" s="82"/>
      <c r="I50" s="82"/>
      <c r="J50" s="82"/>
      <c r="K50" s="82"/>
      <c r="L50" s="82"/>
    </row>
    <row r="51" spans="1:12" ht="60.75" thickBot="1">
      <c r="A51" s="77"/>
      <c r="B51" s="153" t="s">
        <v>158</v>
      </c>
      <c r="C51" s="153" t="s">
        <v>159</v>
      </c>
      <c r="D51" s="153" t="s">
        <v>160</v>
      </c>
      <c r="E51" s="153" t="s">
        <v>161</v>
      </c>
      <c r="F51" s="154" t="s">
        <v>162</v>
      </c>
      <c r="G51" s="82"/>
      <c r="H51" s="82"/>
      <c r="I51" s="82"/>
      <c r="J51" s="82"/>
      <c r="K51" s="82"/>
      <c r="L51" s="82"/>
    </row>
    <row r="52" spans="1:12" ht="29.25" customHeight="1" thickBot="1">
      <c r="A52" s="155" t="s">
        <v>439</v>
      </c>
      <c r="B52" s="695">
        <v>10</v>
      </c>
      <c r="C52" s="156"/>
      <c r="D52" s="156"/>
      <c r="E52" s="156"/>
      <c r="F52" s="157"/>
      <c r="G52" s="82"/>
      <c r="H52" s="82"/>
      <c r="I52" s="82"/>
      <c r="J52" s="82"/>
      <c r="K52" s="82"/>
      <c r="L52" s="82"/>
    </row>
    <row r="53" spans="1:12" ht="36" customHeight="1">
      <c r="A53" s="78" t="s">
        <v>163</v>
      </c>
      <c r="B53" s="158"/>
      <c r="C53" s="158"/>
      <c r="D53" s="159"/>
      <c r="E53" s="160"/>
      <c r="F53" s="161"/>
      <c r="G53" s="82"/>
      <c r="H53" s="82"/>
      <c r="I53" s="82"/>
      <c r="J53" s="82"/>
      <c r="K53" s="82"/>
      <c r="L53" s="82"/>
    </row>
    <row r="54" spans="1:12" ht="15.75">
      <c r="A54" s="162" t="s">
        <v>164</v>
      </c>
      <c r="B54" s="918" t="s">
        <v>165</v>
      </c>
      <c r="C54" s="918"/>
      <c r="D54" s="918"/>
      <c r="E54" s="918"/>
      <c r="F54" s="919"/>
      <c r="G54" s="82"/>
      <c r="H54" s="82"/>
      <c r="I54" s="82"/>
      <c r="J54" s="82"/>
      <c r="K54" s="82"/>
      <c r="L54" s="82"/>
    </row>
    <row r="55" spans="1:12" ht="31.5" customHeight="1" thickBot="1">
      <c r="A55" s="79" t="s">
        <v>166</v>
      </c>
      <c r="B55" s="752"/>
      <c r="C55" s="80"/>
      <c r="D55" s="80"/>
      <c r="E55" s="80"/>
      <c r="F55" s="81"/>
      <c r="G55" s="82"/>
      <c r="H55" s="82"/>
      <c r="I55" s="82"/>
      <c r="J55" s="82"/>
      <c r="K55" s="82"/>
      <c r="L55" s="82"/>
    </row>
    <row r="56" spans="1:3" s="164" customFormat="1" ht="16.5" thickTop="1">
      <c r="A56" s="163"/>
      <c r="B56" s="163"/>
      <c r="C56" s="163"/>
    </row>
    <row r="57" spans="1:3" s="164" customFormat="1" ht="15.75">
      <c r="A57" s="163" t="s">
        <v>167</v>
      </c>
      <c r="B57" s="163"/>
      <c r="C57" s="163"/>
    </row>
    <row r="58" spans="1:3" s="164" customFormat="1" ht="15.75">
      <c r="A58" s="163" t="s">
        <v>168</v>
      </c>
      <c r="B58" s="163"/>
      <c r="C58" s="163"/>
    </row>
    <row r="59" spans="1:3" s="164" customFormat="1" ht="15.75">
      <c r="A59" s="163" t="s">
        <v>169</v>
      </c>
      <c r="B59" s="163"/>
      <c r="C59" s="163"/>
    </row>
    <row r="60" s="164" customFormat="1" ht="15.75"/>
    <row r="61" s="164" customFormat="1" ht="15.75"/>
    <row r="62" s="164" customFormat="1" ht="15.75"/>
    <row r="63" s="164" customFormat="1" ht="15.75"/>
    <row r="64" s="164" customFormat="1" ht="15.75"/>
    <row r="65" s="164" customFormat="1" ht="15.75"/>
    <row r="66" s="164" customFormat="1" ht="15.75"/>
    <row r="67" s="164" customFormat="1" ht="15.75"/>
    <row r="68" s="164" customFormat="1" ht="15.75"/>
    <row r="69" s="164" customFormat="1" ht="15.75"/>
    <row r="70" s="164" customFormat="1" ht="15.75"/>
    <row r="71" s="164" customFormat="1" ht="15.75"/>
    <row r="72" s="164" customFormat="1" ht="15.75"/>
    <row r="73" s="164" customFormat="1" ht="15.75"/>
    <row r="74" s="164" customFormat="1" ht="15.75"/>
    <row r="75" s="164" customFormat="1" ht="15.75"/>
    <row r="76" s="164" customFormat="1" ht="15.75"/>
    <row r="77" s="164" customFormat="1" ht="15.75"/>
    <row r="78" s="164" customFormat="1" ht="15.75"/>
    <row r="79" s="164" customFormat="1" ht="15.75"/>
    <row r="80" s="164" customFormat="1" ht="15.75"/>
    <row r="81" s="164" customFormat="1" ht="15.75"/>
    <row r="82" s="164" customFormat="1" ht="15.75"/>
  </sheetData>
  <sheetProtection password="C094" sheet="1" objects="1" scenarios="1"/>
  <protectedRanges>
    <protectedRange password="D815" sqref="B7:F10 A3 A5 B52:F52 B12:F19 C35:F39 B41:B42 C44:F45 D47:F48 B22:F31" name="Диапазон1"/>
  </protectedRanges>
  <mergeCells count="42">
    <mergeCell ref="C49:F49"/>
    <mergeCell ref="B50:F50"/>
    <mergeCell ref="B29:F29"/>
    <mergeCell ref="B30:F30"/>
    <mergeCell ref="B31:F31"/>
    <mergeCell ref="A45:B45"/>
    <mergeCell ref="A46:F46"/>
    <mergeCell ref="A32:F32"/>
    <mergeCell ref="B54:F54"/>
    <mergeCell ref="A47:C47"/>
    <mergeCell ref="D47:F47"/>
    <mergeCell ref="A48:C48"/>
    <mergeCell ref="D48:F48"/>
    <mergeCell ref="B15:F15"/>
    <mergeCell ref="B18:F18"/>
    <mergeCell ref="B16:F16"/>
    <mergeCell ref="B17:F17"/>
    <mergeCell ref="B27:F27"/>
    <mergeCell ref="B28:F28"/>
    <mergeCell ref="A43:B43"/>
    <mergeCell ref="A44:B44"/>
    <mergeCell ref="B19:F19"/>
    <mergeCell ref="A20:F20"/>
    <mergeCell ref="B22:F22"/>
    <mergeCell ref="B23:F23"/>
    <mergeCell ref="B24:F24"/>
    <mergeCell ref="B25:F25"/>
    <mergeCell ref="B26:F26"/>
    <mergeCell ref="B7:F7"/>
    <mergeCell ref="B8:F8"/>
    <mergeCell ref="B9:F9"/>
    <mergeCell ref="B10:F10"/>
    <mergeCell ref="B13:F13"/>
    <mergeCell ref="B14:F14"/>
    <mergeCell ref="A11:F11"/>
    <mergeCell ref="B12:F12"/>
    <mergeCell ref="A1:F1"/>
    <mergeCell ref="A2:F2"/>
    <mergeCell ref="A3:F3"/>
    <mergeCell ref="A4:F4"/>
    <mergeCell ref="A5:F5"/>
    <mergeCell ref="A6:F6"/>
  </mergeCells>
  <dataValidations count="1">
    <dataValidation showInputMessage="1" showErrorMessage="1" sqref="A3:F3 A5:F5 B7:F10 B12:F19 B22:F31"/>
  </dataValidations>
  <printOptions/>
  <pageMargins left="0.7874015748031497" right="0" top="0" bottom="0.1968503937007874" header="0" footer="0"/>
  <pageSetup fitToHeight="1" fitToWidth="1" horizontalDpi="600" verticalDpi="600" orientation="portrait" paperSize="9" scale="74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/>
  <dimension ref="A1:I28"/>
  <sheetViews>
    <sheetView showGridLines="0" view="pageBreakPreview" zoomScale="75" zoomScaleNormal="75" zoomScaleSheetLayoutView="75" zoomScalePageLayoutView="0" workbookViewId="0" topLeftCell="A1">
      <selection activeCell="F28" sqref="F28:G28"/>
    </sheetView>
  </sheetViews>
  <sheetFormatPr defaultColWidth="9.140625" defaultRowHeight="12.75"/>
  <cols>
    <col min="1" max="1" width="10.8515625" style="1" bestFit="1" customWidth="1"/>
    <col min="2" max="2" width="58.57421875" style="1" customWidth="1"/>
    <col min="3" max="3" width="16.140625" style="1" customWidth="1"/>
    <col min="4" max="4" width="20.28125" style="1" customWidth="1"/>
    <col min="5" max="7" width="19.421875" style="1" customWidth="1"/>
    <col min="8" max="16384" width="9.140625" style="1" customWidth="1"/>
  </cols>
  <sheetData>
    <row r="1" spans="2:7" ht="19.5" thickBot="1">
      <c r="B1" s="486">
        <f>Анкета!A5</f>
        <v>0</v>
      </c>
      <c r="D1" s="1048"/>
      <c r="E1" s="1048"/>
      <c r="F1" s="1048" t="s">
        <v>112</v>
      </c>
      <c r="G1" s="1048"/>
    </row>
    <row r="2" spans="1:7" ht="38.25" thickBot="1">
      <c r="A2" s="12" t="s">
        <v>0</v>
      </c>
      <c r="B2" s="12" t="s">
        <v>1</v>
      </c>
      <c r="C2" s="472" t="s">
        <v>2</v>
      </c>
      <c r="D2" s="46" t="str">
        <f>Анкета!B41</f>
        <v>Установлено на 2015 год</v>
      </c>
      <c r="E2" s="46" t="str">
        <f>Анкета!B42</f>
        <v>Факт 2015 год</v>
      </c>
      <c r="F2" s="46" t="s">
        <v>376</v>
      </c>
      <c r="G2" s="46" t="s">
        <v>377</v>
      </c>
    </row>
    <row r="3" spans="1:7" ht="19.5" thickBot="1">
      <c r="A3" s="16">
        <v>1</v>
      </c>
      <c r="B3" s="17" t="s">
        <v>42</v>
      </c>
      <c r="C3" s="18" t="s">
        <v>28</v>
      </c>
      <c r="D3" s="475">
        <f>D4+D7+D10+D13+D16+D19</f>
        <v>0</v>
      </c>
      <c r="E3" s="475">
        <f>E4+E7+E10+E13+E16+E19</f>
        <v>0</v>
      </c>
      <c r="F3" s="475">
        <f>F4+F7+F10+F13+F16+F19</f>
        <v>0</v>
      </c>
      <c r="G3" s="475">
        <f>G4+G7+G10+G13+G16+G19</f>
        <v>0</v>
      </c>
    </row>
    <row r="4" spans="1:7" ht="18.75">
      <c r="A4" s="92" t="s">
        <v>82</v>
      </c>
      <c r="B4" s="481" t="s">
        <v>356</v>
      </c>
      <c r="C4" s="473" t="s">
        <v>28</v>
      </c>
      <c r="D4" s="476">
        <f>D5*D6/1000</f>
        <v>0</v>
      </c>
      <c r="E4" s="476">
        <f>E5*E6/1000</f>
        <v>0</v>
      </c>
      <c r="F4" s="476">
        <f>F5*F6/1000</f>
        <v>0</v>
      </c>
      <c r="G4" s="476">
        <f>G5*G6/1000</f>
        <v>0</v>
      </c>
    </row>
    <row r="5" spans="1:7" ht="18.75">
      <c r="A5" s="92"/>
      <c r="B5" s="165" t="s">
        <v>331</v>
      </c>
      <c r="C5" s="473" t="s">
        <v>8</v>
      </c>
      <c r="D5" s="476"/>
      <c r="E5" s="479"/>
      <c r="F5" s="479"/>
      <c r="G5" s="479"/>
    </row>
    <row r="6" spans="1:7" ht="18.75">
      <c r="A6" s="93"/>
      <c r="B6" s="166" t="s">
        <v>111</v>
      </c>
      <c r="C6" s="474" t="s">
        <v>105</v>
      </c>
      <c r="D6" s="477"/>
      <c r="E6" s="480"/>
      <c r="F6" s="480"/>
      <c r="G6" s="480"/>
    </row>
    <row r="7" spans="1:7" ht="18.75">
      <c r="A7" s="93" t="s">
        <v>84</v>
      </c>
      <c r="B7" s="482" t="s">
        <v>356</v>
      </c>
      <c r="C7" s="474" t="s">
        <v>28</v>
      </c>
      <c r="D7" s="476">
        <f>D8*D9/1000</f>
        <v>0</v>
      </c>
      <c r="E7" s="476">
        <f>E8*E9/1000</f>
        <v>0</v>
      </c>
      <c r="F7" s="476">
        <f>F8*F9/1000</f>
        <v>0</v>
      </c>
      <c r="G7" s="476">
        <f>G8*G9/1000</f>
        <v>0</v>
      </c>
    </row>
    <row r="8" spans="1:7" ht="18.75">
      <c r="A8" s="92"/>
      <c r="B8" s="165" t="s">
        <v>331</v>
      </c>
      <c r="C8" s="473" t="s">
        <v>8</v>
      </c>
      <c r="D8" s="476"/>
      <c r="E8" s="479"/>
      <c r="F8" s="479"/>
      <c r="G8" s="479"/>
    </row>
    <row r="9" spans="1:7" ht="18.75">
      <c r="A9" s="93"/>
      <c r="B9" s="166" t="s">
        <v>111</v>
      </c>
      <c r="C9" s="474" t="s">
        <v>105</v>
      </c>
      <c r="D9" s="477"/>
      <c r="E9" s="480"/>
      <c r="F9" s="480"/>
      <c r="G9" s="480"/>
    </row>
    <row r="10" spans="1:7" ht="18.75">
      <c r="A10" s="93" t="s">
        <v>86</v>
      </c>
      <c r="B10" s="482" t="s">
        <v>356</v>
      </c>
      <c r="C10" s="474" t="s">
        <v>28</v>
      </c>
      <c r="D10" s="476">
        <f>D11*D12/1000</f>
        <v>0</v>
      </c>
      <c r="E10" s="476">
        <f>E11*E12/1000</f>
        <v>0</v>
      </c>
      <c r="F10" s="476">
        <f>F11*F12/1000</f>
        <v>0</v>
      </c>
      <c r="G10" s="476">
        <f>G11*G12/1000</f>
        <v>0</v>
      </c>
    </row>
    <row r="11" spans="1:7" ht="18.75">
      <c r="A11" s="92"/>
      <c r="B11" s="165" t="s">
        <v>331</v>
      </c>
      <c r="C11" s="473" t="s">
        <v>8</v>
      </c>
      <c r="D11" s="476"/>
      <c r="E11" s="479"/>
      <c r="F11" s="479"/>
      <c r="G11" s="479"/>
    </row>
    <row r="12" spans="1:7" ht="18.75">
      <c r="A12" s="93"/>
      <c r="B12" s="166" t="s">
        <v>111</v>
      </c>
      <c r="C12" s="474" t="s">
        <v>105</v>
      </c>
      <c r="D12" s="477"/>
      <c r="E12" s="480"/>
      <c r="F12" s="480"/>
      <c r="G12" s="480"/>
    </row>
    <row r="13" spans="1:7" ht="18.75">
      <c r="A13" s="93" t="s">
        <v>88</v>
      </c>
      <c r="B13" s="482" t="s">
        <v>356</v>
      </c>
      <c r="C13" s="474" t="s">
        <v>28</v>
      </c>
      <c r="D13" s="476">
        <f>D14*D15/1000</f>
        <v>0</v>
      </c>
      <c r="E13" s="476">
        <f>E14*E15/1000</f>
        <v>0</v>
      </c>
      <c r="F13" s="476">
        <f>F14*F15/1000</f>
        <v>0</v>
      </c>
      <c r="G13" s="476">
        <f>G14*G15/1000</f>
        <v>0</v>
      </c>
    </row>
    <row r="14" spans="1:7" ht="18.75">
      <c r="A14" s="92"/>
      <c r="B14" s="165" t="s">
        <v>331</v>
      </c>
      <c r="C14" s="473" t="s">
        <v>8</v>
      </c>
      <c r="D14" s="476"/>
      <c r="E14" s="479"/>
      <c r="F14" s="479"/>
      <c r="G14" s="479"/>
    </row>
    <row r="15" spans="1:7" ht="18.75">
      <c r="A15" s="93"/>
      <c r="B15" s="166" t="s">
        <v>111</v>
      </c>
      <c r="C15" s="474" t="s">
        <v>105</v>
      </c>
      <c r="D15" s="477"/>
      <c r="E15" s="480"/>
      <c r="F15" s="480"/>
      <c r="G15" s="480"/>
    </row>
    <row r="16" spans="1:7" ht="18.75">
      <c r="A16" s="93" t="s">
        <v>90</v>
      </c>
      <c r="B16" s="482" t="s">
        <v>356</v>
      </c>
      <c r="C16" s="474" t="s">
        <v>28</v>
      </c>
      <c r="D16" s="476">
        <f>D17*D18/1000</f>
        <v>0</v>
      </c>
      <c r="E16" s="476">
        <f>E17*E18/1000</f>
        <v>0</v>
      </c>
      <c r="F16" s="476">
        <f>F17*F18/1000</f>
        <v>0</v>
      </c>
      <c r="G16" s="476">
        <f>G17*G18/1000</f>
        <v>0</v>
      </c>
    </row>
    <row r="17" spans="1:7" ht="18.75">
      <c r="A17" s="92"/>
      <c r="B17" s="165" t="s">
        <v>331</v>
      </c>
      <c r="C17" s="473" t="s">
        <v>8</v>
      </c>
      <c r="D17" s="476"/>
      <c r="E17" s="479"/>
      <c r="F17" s="479"/>
      <c r="G17" s="479"/>
    </row>
    <row r="18" spans="1:7" ht="18.75">
      <c r="A18" s="93"/>
      <c r="B18" s="166" t="s">
        <v>111</v>
      </c>
      <c r="C18" s="474" t="s">
        <v>105</v>
      </c>
      <c r="D18" s="477"/>
      <c r="E18" s="480"/>
      <c r="F18" s="480"/>
      <c r="G18" s="480"/>
    </row>
    <row r="19" spans="1:7" ht="18.75">
      <c r="A19" s="93" t="s">
        <v>92</v>
      </c>
      <c r="B19" s="482" t="s">
        <v>356</v>
      </c>
      <c r="C19" s="474" t="s">
        <v>28</v>
      </c>
      <c r="D19" s="476">
        <f>D20*D21/1000</f>
        <v>0</v>
      </c>
      <c r="E19" s="476">
        <f>E20*E21/1000</f>
        <v>0</v>
      </c>
      <c r="F19" s="476">
        <f>F20*F21/1000</f>
        <v>0</v>
      </c>
      <c r="G19" s="476">
        <f>G20*G21/1000</f>
        <v>0</v>
      </c>
    </row>
    <row r="20" spans="1:7" ht="18.75">
      <c r="A20" s="92"/>
      <c r="B20" s="165" t="s">
        <v>331</v>
      </c>
      <c r="C20" s="473" t="s">
        <v>8</v>
      </c>
      <c r="D20" s="476"/>
      <c r="E20" s="479"/>
      <c r="F20" s="479"/>
      <c r="G20" s="479"/>
    </row>
    <row r="21" spans="1:7" ht="19.5" thickBot="1">
      <c r="A21" s="94"/>
      <c r="B21" s="167" t="s">
        <v>111</v>
      </c>
      <c r="C21" s="474" t="s">
        <v>105</v>
      </c>
      <c r="D21" s="478"/>
      <c r="E21" s="89"/>
      <c r="F21" s="89"/>
      <c r="G21" s="89"/>
    </row>
    <row r="23" spans="1:2" ht="18.75">
      <c r="A23" s="1034" t="s">
        <v>170</v>
      </c>
      <c r="B23" s="1034"/>
    </row>
    <row r="24" spans="1:9" ht="64.5" customHeight="1">
      <c r="A24" s="1049"/>
      <c r="B24" s="1050"/>
      <c r="C24" s="1050"/>
      <c r="D24" s="1050"/>
      <c r="E24" s="1050"/>
      <c r="F24" s="1050"/>
      <c r="G24" s="1050"/>
      <c r="H24" s="95"/>
      <c r="I24" s="95"/>
    </row>
    <row r="28" spans="2:7" ht="18.75">
      <c r="B28" s="427">
        <f>Анкета!B12</f>
        <v>0</v>
      </c>
      <c r="E28" s="428">
        <f>Анкета!E53</f>
        <v>0</v>
      </c>
      <c r="F28" s="428"/>
      <c r="G28" s="428"/>
    </row>
  </sheetData>
  <sheetProtection/>
  <mergeCells count="4">
    <mergeCell ref="D1:E1"/>
    <mergeCell ref="A23:B23"/>
    <mergeCell ref="F1:G1"/>
    <mergeCell ref="A24:G24"/>
  </mergeCells>
  <printOptions horizontalCentered="1"/>
  <pageMargins left="0.7874015748031497" right="0.7874015748031497" top="1.3779527559055118" bottom="0.3937007874015748" header="0" footer="0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>
    <outlinePr summaryBelow="0" summaryRight="0"/>
    <pageSetUpPr fitToPage="1"/>
  </sheetPr>
  <dimension ref="A1:R38"/>
  <sheetViews>
    <sheetView showGridLines="0" view="pageBreakPreview" zoomScale="75" zoomScaleNormal="75" zoomScaleSheetLayoutView="75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4" sqref="G24:R33"/>
    </sheetView>
  </sheetViews>
  <sheetFormatPr defaultColWidth="9.140625" defaultRowHeight="12.75"/>
  <cols>
    <col min="1" max="1" width="8.140625" style="323" customWidth="1"/>
    <col min="2" max="2" width="50.7109375" style="323" customWidth="1"/>
    <col min="3" max="3" width="16.140625" style="323" customWidth="1"/>
    <col min="4" max="4" width="20.28125" style="323" customWidth="1"/>
    <col min="5" max="5" width="20.421875" style="323" customWidth="1"/>
    <col min="6" max="6" width="5.00390625" style="323" customWidth="1"/>
    <col min="7" max="7" width="23.140625" style="323" customWidth="1"/>
    <col min="8" max="8" width="12.421875" style="323" customWidth="1"/>
    <col min="9" max="9" width="13.7109375" style="323" customWidth="1"/>
    <col min="10" max="10" width="17.28125" style="323" customWidth="1"/>
    <col min="11" max="11" width="23.140625" style="323" customWidth="1"/>
    <col min="12" max="12" width="12.421875" style="323" customWidth="1"/>
    <col min="13" max="13" width="13.7109375" style="323" customWidth="1"/>
    <col min="14" max="14" width="17.28125" style="323" customWidth="1"/>
    <col min="15" max="15" width="23.140625" style="323" customWidth="1"/>
    <col min="16" max="16" width="12.421875" style="323" customWidth="1"/>
    <col min="17" max="17" width="13.7109375" style="323" customWidth="1"/>
    <col min="18" max="18" width="17.28125" style="323" customWidth="1"/>
    <col min="19" max="16384" width="9.140625" style="323" customWidth="1"/>
  </cols>
  <sheetData>
    <row r="1" spans="1:18" ht="63" customHeight="1" thickBot="1">
      <c r="A1" s="391"/>
      <c r="B1" s="488">
        <f>Анкета!A5</f>
        <v>0</v>
      </c>
      <c r="C1" s="391"/>
      <c r="D1" s="1019" t="s">
        <v>113</v>
      </c>
      <c r="E1" s="1019"/>
      <c r="F1" s="391"/>
      <c r="G1" s="1056" t="s">
        <v>428</v>
      </c>
      <c r="H1" s="1056"/>
      <c r="I1" s="1056"/>
      <c r="J1" s="1056"/>
      <c r="K1" s="1056" t="s">
        <v>429</v>
      </c>
      <c r="L1" s="1056"/>
      <c r="M1" s="1056"/>
      <c r="N1" s="1056"/>
      <c r="O1" s="1056" t="s">
        <v>430</v>
      </c>
      <c r="P1" s="1056"/>
      <c r="Q1" s="1056"/>
      <c r="R1" s="1056"/>
    </row>
    <row r="2" spans="1:18" ht="57" thickBot="1">
      <c r="A2" s="439" t="s">
        <v>0</v>
      </c>
      <c r="B2" s="439" t="s">
        <v>171</v>
      </c>
      <c r="C2" s="440" t="s">
        <v>2</v>
      </c>
      <c r="D2" s="327" t="str">
        <f>Анкета!B41</f>
        <v>Установлено на 2015 год</v>
      </c>
      <c r="E2" s="328" t="str">
        <f>Анкета!B42</f>
        <v>Факт 2015 год</v>
      </c>
      <c r="F2" s="391"/>
      <c r="G2" s="1057" t="s">
        <v>330</v>
      </c>
      <c r="H2" s="441" t="s">
        <v>350</v>
      </c>
      <c r="I2" s="441" t="s">
        <v>349</v>
      </c>
      <c r="J2" s="442" t="s">
        <v>331</v>
      </c>
      <c r="K2" s="1057" t="s">
        <v>330</v>
      </c>
      <c r="L2" s="441" t="s">
        <v>350</v>
      </c>
      <c r="M2" s="441" t="s">
        <v>349</v>
      </c>
      <c r="N2" s="442" t="s">
        <v>331</v>
      </c>
      <c r="O2" s="1057" t="s">
        <v>330</v>
      </c>
      <c r="P2" s="441" t="s">
        <v>350</v>
      </c>
      <c r="Q2" s="441" t="s">
        <v>349</v>
      </c>
      <c r="R2" s="442" t="s">
        <v>331</v>
      </c>
    </row>
    <row r="3" spans="1:18" ht="18.75" customHeight="1">
      <c r="A3" s="443" t="s">
        <v>26</v>
      </c>
      <c r="B3" s="405" t="s">
        <v>329</v>
      </c>
      <c r="C3" s="444" t="s">
        <v>28</v>
      </c>
      <c r="D3" s="445">
        <f>D11+D19+D27</f>
        <v>0</v>
      </c>
      <c r="E3" s="446">
        <f>E11+E19+E27</f>
        <v>0</v>
      </c>
      <c r="F3" s="391"/>
      <c r="G3" s="1058"/>
      <c r="H3" s="1059" t="s">
        <v>362</v>
      </c>
      <c r="I3" s="1059"/>
      <c r="J3" s="447" t="s">
        <v>332</v>
      </c>
      <c r="K3" s="1058"/>
      <c r="L3" s="1059" t="s">
        <v>362</v>
      </c>
      <c r="M3" s="1059"/>
      <c r="N3" s="447" t="s">
        <v>332</v>
      </c>
      <c r="O3" s="1058"/>
      <c r="P3" s="1059" t="s">
        <v>362</v>
      </c>
      <c r="Q3" s="1059"/>
      <c r="R3" s="447" t="s">
        <v>332</v>
      </c>
    </row>
    <row r="4" spans="1:18" ht="18.75">
      <c r="A4" s="448"/>
      <c r="B4" s="449" t="s">
        <v>45</v>
      </c>
      <c r="C4" s="450" t="s">
        <v>46</v>
      </c>
      <c r="D4" s="451" t="s">
        <v>270</v>
      </c>
      <c r="E4" s="452" t="s">
        <v>270</v>
      </c>
      <c r="F4" s="391"/>
      <c r="G4" s="453" t="s">
        <v>206</v>
      </c>
      <c r="H4" s="454"/>
      <c r="I4" s="744"/>
      <c r="J4" s="741">
        <f>SUM(J6:J23)</f>
        <v>0</v>
      </c>
      <c r="K4" s="453" t="s">
        <v>206</v>
      </c>
      <c r="L4" s="454"/>
      <c r="M4" s="429"/>
      <c r="N4" s="455">
        <f>SUM(N6:N23)</f>
        <v>0</v>
      </c>
      <c r="O4" s="453" t="s">
        <v>206</v>
      </c>
      <c r="P4" s="454"/>
      <c r="Q4" s="429"/>
      <c r="R4" s="455">
        <f>SUM(R6:R23)</f>
        <v>0</v>
      </c>
    </row>
    <row r="5" spans="1:18" ht="18.75">
      <c r="A5" s="448"/>
      <c r="B5" s="449" t="s">
        <v>47</v>
      </c>
      <c r="C5" s="450" t="s">
        <v>48</v>
      </c>
      <c r="D5" s="451" t="s">
        <v>270</v>
      </c>
      <c r="E5" s="452" t="s">
        <v>270</v>
      </c>
      <c r="F5" s="391"/>
      <c r="G5" s="453"/>
      <c r="H5" s="454"/>
      <c r="I5" s="745"/>
      <c r="J5" s="742" t="s">
        <v>270</v>
      </c>
      <c r="K5" s="453"/>
      <c r="L5" s="454"/>
      <c r="M5" s="490"/>
      <c r="N5" s="491" t="s">
        <v>270</v>
      </c>
      <c r="O5" s="453"/>
      <c r="P5" s="454"/>
      <c r="Q5" s="490"/>
      <c r="R5" s="491" t="s">
        <v>270</v>
      </c>
    </row>
    <row r="6" spans="1:18" ht="18.75">
      <c r="A6" s="448"/>
      <c r="B6" s="449" t="s">
        <v>49</v>
      </c>
      <c r="C6" s="450"/>
      <c r="D6" s="456" t="s">
        <v>270</v>
      </c>
      <c r="E6" s="457" t="s">
        <v>270</v>
      </c>
      <c r="F6" s="391"/>
      <c r="G6" s="458" t="s">
        <v>335</v>
      </c>
      <c r="H6" s="1051" t="e">
        <f>SUM(L6*N6,L6*N7,P6*R6,P6*R7)/SUM(J6:J7)</f>
        <v>#DIV/0!</v>
      </c>
      <c r="I6" s="747" t="e">
        <f>SUM(M6*N6,Q6*R6)/J6</f>
        <v>#DIV/0!</v>
      </c>
      <c r="J6" s="748">
        <f>N6+R6</f>
        <v>0</v>
      </c>
      <c r="K6" s="458" t="s">
        <v>335</v>
      </c>
      <c r="L6" s="1060">
        <v>118.8</v>
      </c>
      <c r="M6" s="431">
        <v>450</v>
      </c>
      <c r="N6" s="430"/>
      <c r="O6" s="458" t="s">
        <v>335</v>
      </c>
      <c r="P6" s="1060">
        <v>118.8</v>
      </c>
      <c r="Q6" s="431">
        <v>445.9</v>
      </c>
      <c r="R6" s="430"/>
    </row>
    <row r="7" spans="1:18" ht="18.75">
      <c r="A7" s="448"/>
      <c r="B7" s="449" t="s">
        <v>50</v>
      </c>
      <c r="C7" s="450" t="s">
        <v>51</v>
      </c>
      <c r="D7" s="451">
        <f>D15+D23+D31</f>
        <v>0</v>
      </c>
      <c r="E7" s="452">
        <f>E15+E23+E31</f>
        <v>0</v>
      </c>
      <c r="F7" s="391"/>
      <c r="G7" s="458" t="s">
        <v>336</v>
      </c>
      <c r="H7" s="1052"/>
      <c r="I7" s="747" t="e">
        <f>SUM(M7*N7,Q7*R7)/J7</f>
        <v>#DIV/0!</v>
      </c>
      <c r="J7" s="748">
        <f>N7+R7</f>
        <v>0</v>
      </c>
      <c r="K7" s="458" t="s">
        <v>336</v>
      </c>
      <c r="L7" s="1062"/>
      <c r="M7" s="459">
        <v>336.99</v>
      </c>
      <c r="N7" s="430"/>
      <c r="O7" s="458" t="s">
        <v>336</v>
      </c>
      <c r="P7" s="1062"/>
      <c r="Q7" s="459">
        <v>362</v>
      </c>
      <c r="R7" s="430"/>
    </row>
    <row r="8" spans="1:18" ht="19.5" thickBot="1">
      <c r="A8" s="460"/>
      <c r="B8" s="461" t="s">
        <v>52</v>
      </c>
      <c r="C8" s="462" t="s">
        <v>53</v>
      </c>
      <c r="D8" s="463">
        <f>IF(D7&gt;0,D7/'Тепловой баланс'!D5*1000,0)</f>
        <v>0</v>
      </c>
      <c r="E8" s="464">
        <f>IF(E7&gt;0,E7/'Тепловой баланс'!E5*1000,0)</f>
        <v>0</v>
      </c>
      <c r="F8" s="391"/>
      <c r="G8" s="751"/>
      <c r="H8" s="714"/>
      <c r="I8" s="746"/>
      <c r="J8" s="743" t="s">
        <v>270</v>
      </c>
      <c r="K8" s="751"/>
      <c r="L8" s="714"/>
      <c r="M8" s="489"/>
      <c r="N8" s="430" t="s">
        <v>270</v>
      </c>
      <c r="O8" s="751"/>
      <c r="P8" s="459"/>
      <c r="Q8" s="489"/>
      <c r="R8" s="430" t="s">
        <v>270</v>
      </c>
    </row>
    <row r="9" spans="1:18" ht="19.5" thickBot="1">
      <c r="A9" s="391"/>
      <c r="B9" s="391"/>
      <c r="C9" s="391"/>
      <c r="D9" s="391"/>
      <c r="E9" s="391"/>
      <c r="F9" s="391"/>
      <c r="G9" s="458" t="s">
        <v>337</v>
      </c>
      <c r="H9" s="1051" t="e">
        <f>SUM(L9*N9,L9*N10,L9*N11,P9*R9,P9*R10,P9*R11)/SUM(J9:J11)</f>
        <v>#DIV/0!</v>
      </c>
      <c r="I9" s="747" t="e">
        <f>SUM(M9*N9,Q9*R9)/J9</f>
        <v>#DIV/0!</v>
      </c>
      <c r="J9" s="748">
        <f>N9+R9</f>
        <v>0</v>
      </c>
      <c r="K9" s="458" t="s">
        <v>337</v>
      </c>
      <c r="L9" s="1060">
        <v>133.3</v>
      </c>
      <c r="M9" s="431">
        <v>620.8</v>
      </c>
      <c r="N9" s="430"/>
      <c r="O9" s="458" t="s">
        <v>337</v>
      </c>
      <c r="P9" s="1060">
        <v>133.3</v>
      </c>
      <c r="Q9" s="431">
        <v>615.15</v>
      </c>
      <c r="R9" s="430"/>
    </row>
    <row r="10" spans="1:18" ht="38.25" thickBot="1">
      <c r="A10" s="439" t="s">
        <v>0</v>
      </c>
      <c r="B10" s="439" t="s">
        <v>172</v>
      </c>
      <c r="C10" s="440" t="s">
        <v>2</v>
      </c>
      <c r="D10" s="327" t="str">
        <f>D2</f>
        <v>Установлено на 2015 год</v>
      </c>
      <c r="E10" s="328" t="str">
        <f>E2</f>
        <v>Факт 2015 год</v>
      </c>
      <c r="F10" s="391"/>
      <c r="G10" s="458" t="s">
        <v>338</v>
      </c>
      <c r="H10" s="1053"/>
      <c r="I10" s="747" t="e">
        <f>SUM(M10*N10,Q10*R10)/J10</f>
        <v>#DIV/0!</v>
      </c>
      <c r="J10" s="748">
        <f>N10+R10</f>
        <v>0</v>
      </c>
      <c r="K10" s="458" t="s">
        <v>338</v>
      </c>
      <c r="L10" s="1061"/>
      <c r="M10" s="459">
        <v>338.98</v>
      </c>
      <c r="N10" s="430"/>
      <c r="O10" s="458" t="s">
        <v>338</v>
      </c>
      <c r="P10" s="1061"/>
      <c r="Q10" s="459">
        <v>368.02</v>
      </c>
      <c r="R10" s="430"/>
    </row>
    <row r="11" spans="1:18" ht="18.75">
      <c r="A11" s="443" t="s">
        <v>26</v>
      </c>
      <c r="B11" s="405" t="s">
        <v>329</v>
      </c>
      <c r="C11" s="444" t="s">
        <v>28</v>
      </c>
      <c r="D11" s="446">
        <f>D12*D13/1000</f>
        <v>0</v>
      </c>
      <c r="E11" s="465">
        <f>E12*E13/1000</f>
        <v>0</v>
      </c>
      <c r="F11" s="391"/>
      <c r="G11" s="458" t="s">
        <v>339</v>
      </c>
      <c r="H11" s="1052"/>
      <c r="I11" s="747" t="e">
        <f>SUM(M11*N11,Q11*R11)/J11</f>
        <v>#DIV/0!</v>
      </c>
      <c r="J11" s="748">
        <f>N11+R11</f>
        <v>0</v>
      </c>
      <c r="K11" s="458" t="s">
        <v>339</v>
      </c>
      <c r="L11" s="1062"/>
      <c r="M11" s="459">
        <v>503.01</v>
      </c>
      <c r="N11" s="430"/>
      <c r="O11" s="458" t="s">
        <v>339</v>
      </c>
      <c r="P11" s="1062"/>
      <c r="Q11" s="459">
        <v>534.98</v>
      </c>
      <c r="R11" s="430"/>
    </row>
    <row r="12" spans="1:18" ht="19.5">
      <c r="A12" s="448"/>
      <c r="B12" s="449" t="s">
        <v>45</v>
      </c>
      <c r="C12" s="450" t="s">
        <v>333</v>
      </c>
      <c r="D12" s="432"/>
      <c r="E12" s="432"/>
      <c r="F12" s="391"/>
      <c r="G12" s="751"/>
      <c r="H12" s="714"/>
      <c r="I12" s="746"/>
      <c r="J12" s="743" t="s">
        <v>270</v>
      </c>
      <c r="K12" s="751"/>
      <c r="L12" s="714"/>
      <c r="M12" s="489"/>
      <c r="N12" s="430" t="s">
        <v>270</v>
      </c>
      <c r="O12" s="751"/>
      <c r="P12" s="459"/>
      <c r="Q12" s="489"/>
      <c r="R12" s="430" t="s">
        <v>270</v>
      </c>
    </row>
    <row r="13" spans="1:18" ht="19.5">
      <c r="A13" s="448"/>
      <c r="B13" s="449" t="s">
        <v>47</v>
      </c>
      <c r="C13" s="450" t="s">
        <v>334</v>
      </c>
      <c r="D13" s="432"/>
      <c r="E13" s="750">
        <f>J4</f>
        <v>0</v>
      </c>
      <c r="F13" s="391"/>
      <c r="G13" s="458" t="s">
        <v>340</v>
      </c>
      <c r="H13" s="1051" t="e">
        <f>SUM(L13*N13,L13*N14,L13*N15,P13*R13,P13*R14,P13*R15)/SUM(J13:J15)</f>
        <v>#DIV/0!</v>
      </c>
      <c r="I13" s="747" t="e">
        <f>SUM(M13*N13,Q13*R13)/J13</f>
        <v>#DIV/0!</v>
      </c>
      <c r="J13" s="748">
        <f>N13+R13</f>
        <v>0</v>
      </c>
      <c r="K13" s="458" t="s">
        <v>340</v>
      </c>
      <c r="L13" s="1060">
        <v>136.6</v>
      </c>
      <c r="M13" s="431">
        <v>622.68</v>
      </c>
      <c r="N13" s="430"/>
      <c r="O13" s="458" t="s">
        <v>340</v>
      </c>
      <c r="P13" s="1060">
        <v>136.6</v>
      </c>
      <c r="Q13" s="431">
        <v>617.02</v>
      </c>
      <c r="R13" s="430"/>
    </row>
    <row r="14" spans="1:18" ht="18.75">
      <c r="A14" s="448"/>
      <c r="B14" s="449" t="s">
        <v>49</v>
      </c>
      <c r="C14" s="450"/>
      <c r="D14" s="433"/>
      <c r="E14" s="434"/>
      <c r="F14" s="391"/>
      <c r="G14" s="458" t="s">
        <v>341</v>
      </c>
      <c r="H14" s="1053"/>
      <c r="I14" s="747" t="e">
        <f>SUM(M14*N14,Q14*R14)/J14</f>
        <v>#DIV/0!</v>
      </c>
      <c r="J14" s="748">
        <f>N14+R14</f>
        <v>0</v>
      </c>
      <c r="K14" s="458" t="s">
        <v>341</v>
      </c>
      <c r="L14" s="1061"/>
      <c r="M14" s="459">
        <v>371.99</v>
      </c>
      <c r="N14" s="430"/>
      <c r="O14" s="458" t="s">
        <v>341</v>
      </c>
      <c r="P14" s="1061"/>
      <c r="Q14" s="459">
        <v>402.01</v>
      </c>
      <c r="R14" s="430"/>
    </row>
    <row r="15" spans="1:18" ht="18.75">
      <c r="A15" s="448"/>
      <c r="B15" s="449" t="s">
        <v>50</v>
      </c>
      <c r="C15" s="450" t="s">
        <v>51</v>
      </c>
      <c r="D15" s="432"/>
      <c r="E15" s="432"/>
      <c r="F15" s="391"/>
      <c r="G15" s="458" t="s">
        <v>342</v>
      </c>
      <c r="H15" s="1052"/>
      <c r="I15" s="747" t="e">
        <f>SUM(M15*N15,Q15*R15)/J15</f>
        <v>#DIV/0!</v>
      </c>
      <c r="J15" s="748">
        <f>N15+R15</f>
        <v>0</v>
      </c>
      <c r="K15" s="458" t="s">
        <v>342</v>
      </c>
      <c r="L15" s="1062"/>
      <c r="M15" s="459">
        <v>535</v>
      </c>
      <c r="N15" s="430"/>
      <c r="O15" s="458" t="s">
        <v>342</v>
      </c>
      <c r="P15" s="1062"/>
      <c r="Q15" s="459">
        <v>564.97</v>
      </c>
      <c r="R15" s="430"/>
    </row>
    <row r="16" spans="1:18" ht="19.5" thickBot="1">
      <c r="A16" s="460"/>
      <c r="B16" s="461" t="s">
        <v>52</v>
      </c>
      <c r="C16" s="462" t="s">
        <v>53</v>
      </c>
      <c r="D16" s="435"/>
      <c r="E16" s="435"/>
      <c r="F16" s="391"/>
      <c r="G16" s="751"/>
      <c r="H16" s="714"/>
      <c r="I16" s="746"/>
      <c r="J16" s="743" t="s">
        <v>270</v>
      </c>
      <c r="K16" s="751"/>
      <c r="L16" s="714"/>
      <c r="M16" s="489"/>
      <c r="N16" s="430" t="s">
        <v>270</v>
      </c>
      <c r="O16" s="751"/>
      <c r="P16" s="459"/>
      <c r="Q16" s="489"/>
      <c r="R16" s="430" t="s">
        <v>270</v>
      </c>
    </row>
    <row r="17" spans="1:18" ht="19.5" thickBot="1">
      <c r="A17" s="391"/>
      <c r="B17" s="391"/>
      <c r="C17" s="391"/>
      <c r="D17" s="391"/>
      <c r="E17" s="391"/>
      <c r="F17" s="391"/>
      <c r="G17" s="458" t="s">
        <v>343</v>
      </c>
      <c r="H17" s="1051" t="e">
        <f>SUM(L17*N17,L17*N18,L17*N19,P17*R17,P17*R18,P17*R19)/SUM(J17:J19)</f>
        <v>#DIV/0!</v>
      </c>
      <c r="I17" s="747" t="e">
        <f>SUM(M17*N17,Q17*R17)/J17</f>
        <v>#DIV/0!</v>
      </c>
      <c r="J17" s="748">
        <f>N17+R17</f>
        <v>0</v>
      </c>
      <c r="K17" s="458" t="s">
        <v>343</v>
      </c>
      <c r="L17" s="1060">
        <v>139.9</v>
      </c>
      <c r="M17" s="431">
        <v>624.56</v>
      </c>
      <c r="N17" s="696"/>
      <c r="O17" s="458" t="s">
        <v>343</v>
      </c>
      <c r="P17" s="1060">
        <v>139.9</v>
      </c>
      <c r="Q17" s="431">
        <v>618.88</v>
      </c>
      <c r="R17" s="696"/>
    </row>
    <row r="18" spans="1:18" ht="38.25" thickBot="1">
      <c r="A18" s="439" t="s">
        <v>0</v>
      </c>
      <c r="B18" s="439" t="s">
        <v>432</v>
      </c>
      <c r="C18" s="440" t="s">
        <v>2</v>
      </c>
      <c r="D18" s="327" t="str">
        <f>D2</f>
        <v>Установлено на 2015 год</v>
      </c>
      <c r="E18" s="328" t="str">
        <f>E2</f>
        <v>Факт 2015 год</v>
      </c>
      <c r="F18" s="391"/>
      <c r="G18" s="458" t="s">
        <v>344</v>
      </c>
      <c r="H18" s="1053"/>
      <c r="I18" s="747" t="e">
        <f>SUM(M18*N18,Q18*R18)/J18</f>
        <v>#DIV/0!</v>
      </c>
      <c r="J18" s="748">
        <f>N18+R18</f>
        <v>0</v>
      </c>
      <c r="K18" s="458" t="s">
        <v>344</v>
      </c>
      <c r="L18" s="1061"/>
      <c r="M18" s="459">
        <v>405</v>
      </c>
      <c r="N18" s="430"/>
      <c r="O18" s="458" t="s">
        <v>344</v>
      </c>
      <c r="P18" s="1061"/>
      <c r="Q18" s="459">
        <v>439.99</v>
      </c>
      <c r="R18" s="430"/>
    </row>
    <row r="19" spans="1:18" ht="18.75">
      <c r="A19" s="443" t="s">
        <v>26</v>
      </c>
      <c r="B19" s="405" t="s">
        <v>329</v>
      </c>
      <c r="C19" s="444" t="s">
        <v>28</v>
      </c>
      <c r="D19" s="466">
        <f>D20*D21/1000</f>
        <v>0</v>
      </c>
      <c r="E19" s="465">
        <f>E20*E21/1000</f>
        <v>0</v>
      </c>
      <c r="F19" s="391"/>
      <c r="G19" s="458" t="s">
        <v>345</v>
      </c>
      <c r="H19" s="1052"/>
      <c r="I19" s="747" t="e">
        <f>SUM(M19*N19,Q19*R19)/J19</f>
        <v>#DIV/0!</v>
      </c>
      <c r="J19" s="748">
        <f>N19+R19</f>
        <v>0</v>
      </c>
      <c r="K19" s="458" t="s">
        <v>345</v>
      </c>
      <c r="L19" s="1062"/>
      <c r="M19" s="459">
        <v>581.98</v>
      </c>
      <c r="N19" s="430"/>
      <c r="O19" s="458" t="s">
        <v>345</v>
      </c>
      <c r="P19" s="1062"/>
      <c r="Q19" s="459">
        <v>604.98</v>
      </c>
      <c r="R19" s="430"/>
    </row>
    <row r="20" spans="1:18" ht="18.75">
      <c r="A20" s="448"/>
      <c r="B20" s="449" t="s">
        <v>45</v>
      </c>
      <c r="C20" s="450" t="s">
        <v>46</v>
      </c>
      <c r="D20" s="436"/>
      <c r="E20" s="432"/>
      <c r="F20" s="391"/>
      <c r="G20" s="751"/>
      <c r="H20" s="714"/>
      <c r="I20" s="746"/>
      <c r="J20" s="743" t="s">
        <v>270</v>
      </c>
      <c r="K20" s="751"/>
      <c r="L20" s="714"/>
      <c r="M20" s="489"/>
      <c r="N20" s="430" t="s">
        <v>270</v>
      </c>
      <c r="O20" s="751"/>
      <c r="P20" s="714"/>
      <c r="Q20" s="489"/>
      <c r="R20" s="430" t="s">
        <v>270</v>
      </c>
    </row>
    <row r="21" spans="1:18" ht="18.75">
      <c r="A21" s="448"/>
      <c r="B21" s="449" t="s">
        <v>47</v>
      </c>
      <c r="C21" s="450" t="s">
        <v>48</v>
      </c>
      <c r="D21" s="436"/>
      <c r="E21" s="433"/>
      <c r="F21" s="391"/>
      <c r="G21" s="458" t="s">
        <v>346</v>
      </c>
      <c r="H21" s="1051" t="e">
        <f>SUM(L21*N21,L21*N22,L21*N23,P21*R21,P21*R22,P21*R23)/SUM(J21:J23)</f>
        <v>#DIV/0!</v>
      </c>
      <c r="I21" s="747" t="e">
        <f>SUM(M21*N21,Q21*R21)/J21</f>
        <v>#DIV/0!</v>
      </c>
      <c r="J21" s="748">
        <f>N21+R21</f>
        <v>0</v>
      </c>
      <c r="K21" s="458" t="s">
        <v>346</v>
      </c>
      <c r="L21" s="1060">
        <v>142.54</v>
      </c>
      <c r="M21" s="431">
        <v>626.5</v>
      </c>
      <c r="N21" s="430"/>
      <c r="O21" s="458" t="s">
        <v>346</v>
      </c>
      <c r="P21" s="1063">
        <v>142.54</v>
      </c>
      <c r="Q21" s="431">
        <v>620.8</v>
      </c>
      <c r="R21" s="430"/>
    </row>
    <row r="22" spans="1:18" ht="18.75">
      <c r="A22" s="448"/>
      <c r="B22" s="449" t="s">
        <v>49</v>
      </c>
      <c r="C22" s="450"/>
      <c r="D22" s="433"/>
      <c r="E22" s="433"/>
      <c r="F22" s="391"/>
      <c r="G22" s="458" t="s">
        <v>347</v>
      </c>
      <c r="H22" s="1053"/>
      <c r="I22" s="747" t="e">
        <f>SUM(M22*N22,Q22*R22)/J22</f>
        <v>#DIV/0!</v>
      </c>
      <c r="J22" s="748">
        <f>N22+R22</f>
        <v>0</v>
      </c>
      <c r="K22" s="458" t="s">
        <v>347</v>
      </c>
      <c r="L22" s="1061"/>
      <c r="M22" s="459">
        <v>470</v>
      </c>
      <c r="N22" s="430"/>
      <c r="O22" s="458" t="s">
        <v>347</v>
      </c>
      <c r="P22" s="1064"/>
      <c r="Q22" s="459">
        <v>499.98</v>
      </c>
      <c r="R22" s="430"/>
    </row>
    <row r="23" spans="1:18" ht="19.5" thickBot="1">
      <c r="A23" s="448"/>
      <c r="B23" s="449" t="s">
        <v>50</v>
      </c>
      <c r="C23" s="450" t="s">
        <v>51</v>
      </c>
      <c r="D23" s="436"/>
      <c r="E23" s="432"/>
      <c r="F23" s="391"/>
      <c r="G23" s="467" t="s">
        <v>348</v>
      </c>
      <c r="H23" s="1052"/>
      <c r="I23" s="747" t="e">
        <f>SUM(M23*N23,Q23*R23)/J23</f>
        <v>#DIV/0!</v>
      </c>
      <c r="J23" s="749">
        <f>N23+R23</f>
        <v>0</v>
      </c>
      <c r="K23" s="467" t="s">
        <v>348</v>
      </c>
      <c r="L23" s="1069"/>
      <c r="M23" s="468">
        <v>590</v>
      </c>
      <c r="N23" s="437"/>
      <c r="O23" s="467" t="s">
        <v>348</v>
      </c>
      <c r="P23" s="1065"/>
      <c r="Q23" s="468">
        <v>620.8</v>
      </c>
      <c r="R23" s="437"/>
    </row>
    <row r="24" spans="1:18" ht="19.5" customHeight="1" thickBot="1">
      <c r="A24" s="460"/>
      <c r="B24" s="461" t="s">
        <v>52</v>
      </c>
      <c r="C24" s="462" t="s">
        <v>53</v>
      </c>
      <c r="D24" s="438"/>
      <c r="E24" s="435"/>
      <c r="F24" s="391"/>
      <c r="G24" s="1066" t="s">
        <v>431</v>
      </c>
      <c r="H24" s="1066"/>
      <c r="I24" s="1066"/>
      <c r="J24" s="1066"/>
      <c r="K24" s="1066"/>
      <c r="L24" s="1066"/>
      <c r="M24" s="1066"/>
      <c r="N24" s="1066"/>
      <c r="O24" s="1066"/>
      <c r="P24" s="1066"/>
      <c r="Q24" s="1066"/>
      <c r="R24" s="1066"/>
    </row>
    <row r="25" spans="1:18" ht="19.5" thickBot="1">
      <c r="A25" s="391"/>
      <c r="B25" s="391"/>
      <c r="C25" s="391"/>
      <c r="D25" s="391"/>
      <c r="E25" s="391"/>
      <c r="F25" s="391"/>
      <c r="G25" s="1067"/>
      <c r="H25" s="1067"/>
      <c r="I25" s="1067"/>
      <c r="J25" s="1067"/>
      <c r="K25" s="1067"/>
      <c r="L25" s="1067"/>
      <c r="M25" s="1067"/>
      <c r="N25" s="1067"/>
      <c r="O25" s="1067"/>
      <c r="P25" s="1067"/>
      <c r="Q25" s="1067"/>
      <c r="R25" s="1067"/>
    </row>
    <row r="26" spans="1:18" ht="38.25" thickBot="1">
      <c r="A26" s="439" t="s">
        <v>0</v>
      </c>
      <c r="B26" s="439" t="s">
        <v>433</v>
      </c>
      <c r="C26" s="440" t="s">
        <v>2</v>
      </c>
      <c r="D26" s="327" t="str">
        <f>D10</f>
        <v>Установлено на 2015 год</v>
      </c>
      <c r="E26" s="328" t="str">
        <f>E10</f>
        <v>Факт 2015 год</v>
      </c>
      <c r="F26" s="391"/>
      <c r="G26" s="1067"/>
      <c r="H26" s="1067"/>
      <c r="I26" s="1067"/>
      <c r="J26" s="1067"/>
      <c r="K26" s="1067"/>
      <c r="L26" s="1067"/>
      <c r="M26" s="1067"/>
      <c r="N26" s="1067"/>
      <c r="O26" s="1067"/>
      <c r="P26" s="1067"/>
      <c r="Q26" s="1067"/>
      <c r="R26" s="1067"/>
    </row>
    <row r="27" spans="1:18" ht="18.75">
      <c r="A27" s="443" t="s">
        <v>26</v>
      </c>
      <c r="B27" s="405" t="s">
        <v>329</v>
      </c>
      <c r="C27" s="444" t="s">
        <v>28</v>
      </c>
      <c r="D27" s="466">
        <f>D28*D29/1000</f>
        <v>0</v>
      </c>
      <c r="E27" s="465">
        <f>E28*E29/1000</f>
        <v>0</v>
      </c>
      <c r="F27" s="391"/>
      <c r="G27" s="1067"/>
      <c r="H27" s="1067"/>
      <c r="I27" s="1067"/>
      <c r="J27" s="1067"/>
      <c r="K27" s="1067"/>
      <c r="L27" s="1067"/>
      <c r="M27" s="1067"/>
      <c r="N27" s="1067"/>
      <c r="O27" s="1067"/>
      <c r="P27" s="1067"/>
      <c r="Q27" s="1067"/>
      <c r="R27" s="1067"/>
    </row>
    <row r="28" spans="1:18" ht="18.75">
      <c r="A28" s="448"/>
      <c r="B28" s="449" t="s">
        <v>45</v>
      </c>
      <c r="C28" s="450" t="s">
        <v>46</v>
      </c>
      <c r="D28" s="436"/>
      <c r="E28" s="432"/>
      <c r="F28" s="391"/>
      <c r="G28" s="1067"/>
      <c r="H28" s="1067"/>
      <c r="I28" s="1067"/>
      <c r="J28" s="1067"/>
      <c r="K28" s="1067"/>
      <c r="L28" s="1067"/>
      <c r="M28" s="1067"/>
      <c r="N28" s="1067"/>
      <c r="O28" s="1067"/>
      <c r="P28" s="1067"/>
      <c r="Q28" s="1067"/>
      <c r="R28" s="1067"/>
    </row>
    <row r="29" spans="1:18" ht="18.75">
      <c r="A29" s="448"/>
      <c r="B29" s="449" t="s">
        <v>47</v>
      </c>
      <c r="C29" s="450" t="s">
        <v>48</v>
      </c>
      <c r="D29" s="436"/>
      <c r="E29" s="433"/>
      <c r="F29" s="391"/>
      <c r="G29" s="1067"/>
      <c r="H29" s="1067"/>
      <c r="I29" s="1067"/>
      <c r="J29" s="1067"/>
      <c r="K29" s="1067"/>
      <c r="L29" s="1067"/>
      <c r="M29" s="1067"/>
      <c r="N29" s="1067"/>
      <c r="O29" s="1067"/>
      <c r="P29" s="1067"/>
      <c r="Q29" s="1067"/>
      <c r="R29" s="1067"/>
    </row>
    <row r="30" spans="1:18" ht="18.75">
      <c r="A30" s="448"/>
      <c r="B30" s="449" t="s">
        <v>49</v>
      </c>
      <c r="C30" s="450"/>
      <c r="D30" s="433"/>
      <c r="E30" s="433"/>
      <c r="F30" s="391"/>
      <c r="G30" s="1067"/>
      <c r="H30" s="1067"/>
      <c r="I30" s="1067"/>
      <c r="J30" s="1067"/>
      <c r="K30" s="1067"/>
      <c r="L30" s="1067"/>
      <c r="M30" s="1067"/>
      <c r="N30" s="1067"/>
      <c r="O30" s="1067"/>
      <c r="P30" s="1067"/>
      <c r="Q30" s="1067"/>
      <c r="R30" s="1067"/>
    </row>
    <row r="31" spans="1:18" ht="18.75">
      <c r="A31" s="448"/>
      <c r="B31" s="449" t="s">
        <v>50</v>
      </c>
      <c r="C31" s="450" t="s">
        <v>51</v>
      </c>
      <c r="D31" s="436"/>
      <c r="E31" s="432"/>
      <c r="F31" s="391"/>
      <c r="G31" s="1067"/>
      <c r="H31" s="1067"/>
      <c r="I31" s="1067"/>
      <c r="J31" s="1067"/>
      <c r="K31" s="1067"/>
      <c r="L31" s="1067"/>
      <c r="M31" s="1067"/>
      <c r="N31" s="1067"/>
      <c r="O31" s="1067"/>
      <c r="P31" s="1067"/>
      <c r="Q31" s="1067"/>
      <c r="R31" s="1067"/>
    </row>
    <row r="32" spans="1:18" ht="19.5" customHeight="1" thickBot="1">
      <c r="A32" s="460"/>
      <c r="B32" s="461" t="s">
        <v>52</v>
      </c>
      <c r="C32" s="462" t="s">
        <v>53</v>
      </c>
      <c r="D32" s="438"/>
      <c r="E32" s="435"/>
      <c r="F32" s="391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</row>
    <row r="33" spans="1:18" ht="47.25" customHeight="1" thickBot="1">
      <c r="A33" s="1003" t="s">
        <v>170</v>
      </c>
      <c r="B33" s="1003"/>
      <c r="C33" s="470" t="s">
        <v>352</v>
      </c>
      <c r="D33" s="471" t="s">
        <v>351</v>
      </c>
      <c r="E33" s="469"/>
      <c r="F33" s="391"/>
      <c r="G33" s="1068"/>
      <c r="H33" s="1068"/>
      <c r="I33" s="1068"/>
      <c r="J33" s="1068"/>
      <c r="K33" s="1068"/>
      <c r="L33" s="1068"/>
      <c r="M33" s="1068"/>
      <c r="N33" s="1068"/>
      <c r="O33" s="1068"/>
      <c r="P33" s="1068"/>
      <c r="Q33" s="1068"/>
      <c r="R33" s="1068"/>
    </row>
    <row r="34" spans="1:18" ht="73.5" customHeight="1">
      <c r="A34" s="1054"/>
      <c r="B34" s="1055"/>
      <c r="C34" s="1055"/>
      <c r="D34" s="1055"/>
      <c r="E34" s="1055"/>
      <c r="F34" s="1055"/>
      <c r="G34" s="1055"/>
      <c r="H34" s="1055"/>
      <c r="I34" s="1055"/>
      <c r="J34" s="1055"/>
      <c r="K34" s="1055"/>
      <c r="L34" s="1055"/>
      <c r="M34" s="1055"/>
      <c r="N34" s="1055"/>
      <c r="O34" s="1055"/>
      <c r="P34" s="1055"/>
      <c r="Q34" s="1055"/>
      <c r="R34" s="1055"/>
    </row>
    <row r="35" spans="7:15" ht="18.75">
      <c r="G35" s="364"/>
      <c r="K35" s="364"/>
      <c r="O35" s="364"/>
    </row>
    <row r="36" spans="1:18" ht="18.75">
      <c r="A36" s="391">
        <f>Анкета!B12</f>
        <v>0</v>
      </c>
      <c r="B36" s="391"/>
      <c r="C36" s="391"/>
      <c r="D36" s="391"/>
      <c r="E36" s="391"/>
      <c r="F36" s="391"/>
      <c r="G36" s="352"/>
      <c r="H36" s="391"/>
      <c r="I36" s="391"/>
      <c r="J36" s="353">
        <f>Анкета!E53</f>
        <v>0</v>
      </c>
      <c r="K36" s="352"/>
      <c r="L36" s="391"/>
      <c r="M36" s="391"/>
      <c r="N36" s="353"/>
      <c r="O36" s="352"/>
      <c r="P36" s="391"/>
      <c r="Q36" s="391"/>
      <c r="R36" s="353"/>
    </row>
    <row r="37" spans="2:15" ht="18.75">
      <c r="B37" s="364"/>
      <c r="G37" s="364"/>
      <c r="K37" s="364"/>
      <c r="O37" s="364"/>
    </row>
    <row r="38" spans="7:15" ht="18.75">
      <c r="G38" s="364"/>
      <c r="K38" s="364"/>
      <c r="O38" s="364"/>
    </row>
  </sheetData>
  <sheetProtection password="C094" sheet="1" objects="1" scenarios="1" formatRows="0" insertRows="0"/>
  <mergeCells count="28">
    <mergeCell ref="L17:L19"/>
    <mergeCell ref="L21:L23"/>
    <mergeCell ref="O1:R1"/>
    <mergeCell ref="O2:O3"/>
    <mergeCell ref="P3:Q3"/>
    <mergeCell ref="P6:P7"/>
    <mergeCell ref="P9:P11"/>
    <mergeCell ref="P13:P15"/>
    <mergeCell ref="D1:E1"/>
    <mergeCell ref="A33:B33"/>
    <mergeCell ref="G1:J1"/>
    <mergeCell ref="G2:G3"/>
    <mergeCell ref="H3:I3"/>
    <mergeCell ref="P17:P19"/>
    <mergeCell ref="K1:N1"/>
    <mergeCell ref="K2:K3"/>
    <mergeCell ref="L3:M3"/>
    <mergeCell ref="L6:L7"/>
    <mergeCell ref="H6:H7"/>
    <mergeCell ref="H9:H11"/>
    <mergeCell ref="H13:H15"/>
    <mergeCell ref="H17:H19"/>
    <mergeCell ref="H21:H23"/>
    <mergeCell ref="A34:R34"/>
    <mergeCell ref="L9:L11"/>
    <mergeCell ref="L13:L15"/>
    <mergeCell ref="P21:P23"/>
    <mergeCell ref="G24:R33"/>
  </mergeCells>
  <dataValidations count="1">
    <dataValidation type="list" allowBlank="1" showInputMessage="1" showErrorMessage="1" sqref="D33">
      <formula1>"УГОЛЬ, МАЗУТ, НЕТ"</formula1>
    </dataValidation>
  </dataValidations>
  <printOptions horizontalCentered="1"/>
  <pageMargins left="0.1968503937007874" right="0.1968503937007874" top="0.984251968503937" bottom="0.3937007874015748" header="0" footer="0"/>
  <pageSetup fitToHeight="1" fitToWidth="1" horizontalDpi="300" verticalDpi="3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>
    <tabColor indexed="42"/>
    <pageSetUpPr fitToPage="1"/>
  </sheetPr>
  <dimension ref="A2:J37"/>
  <sheetViews>
    <sheetView showGridLines="0" zoomScale="75" zoomScaleNormal="75" zoomScalePageLayoutView="0" workbookViewId="0" topLeftCell="B1">
      <selection activeCell="C7" sqref="C7"/>
    </sheetView>
  </sheetViews>
  <sheetFormatPr defaultColWidth="9.140625" defaultRowHeight="12.75"/>
  <cols>
    <col min="1" max="1" width="22.28125" style="168" customWidth="1"/>
    <col min="2" max="2" width="30.140625" style="168" customWidth="1"/>
    <col min="3" max="3" width="14.57421875" style="168" customWidth="1"/>
    <col min="4" max="4" width="13.57421875" style="168" customWidth="1"/>
    <col min="5" max="5" width="14.8515625" style="168" customWidth="1"/>
    <col min="6" max="6" width="17.28125" style="168" customWidth="1"/>
    <col min="7" max="7" width="17.8515625" style="168" customWidth="1"/>
    <col min="8" max="8" width="17.421875" style="168" customWidth="1"/>
    <col min="9" max="10" width="9.140625" style="168" customWidth="1"/>
    <col min="11" max="16384" width="9.140625" style="169" customWidth="1"/>
  </cols>
  <sheetData>
    <row r="2" spans="2:7" ht="48" customHeight="1">
      <c r="B2" s="1081" t="s">
        <v>375</v>
      </c>
      <c r="C2" s="1081"/>
      <c r="D2" s="1081"/>
      <c r="E2" s="1081"/>
      <c r="F2" s="1081"/>
      <c r="G2" s="1081"/>
    </row>
    <row r="3" spans="2:6" ht="16.5" thickBot="1">
      <c r="B3" s="1072">
        <f>Анкета!A5</f>
        <v>0</v>
      </c>
      <c r="C3" s="1072"/>
      <c r="D3" s="1072"/>
      <c r="E3" s="1072"/>
      <c r="F3" s="1072"/>
    </row>
    <row r="4" spans="2:6" ht="15.75">
      <c r="B4" s="1080" t="s">
        <v>177</v>
      </c>
      <c r="C4" s="1080"/>
      <c r="D4" s="1080"/>
      <c r="E4" s="1080"/>
      <c r="F4" s="1080"/>
    </row>
    <row r="5" ht="16.5" thickBot="1"/>
    <row r="6" spans="1:10" s="172" customFormat="1" ht="31.5" customHeight="1" thickBot="1">
      <c r="A6" s="1073" t="s">
        <v>178</v>
      </c>
      <c r="B6" s="1075"/>
      <c r="C6" s="1077" t="s">
        <v>446</v>
      </c>
      <c r="D6" s="1079"/>
      <c r="E6" s="1077" t="s">
        <v>445</v>
      </c>
      <c r="F6" s="1078"/>
      <c r="G6" s="1079"/>
      <c r="H6" s="1070" t="s">
        <v>179</v>
      </c>
      <c r="I6" s="171"/>
      <c r="J6" s="171"/>
    </row>
    <row r="7" spans="1:10" s="178" customFormat="1" ht="84" customHeight="1" thickBot="1">
      <c r="A7" s="1074"/>
      <c r="B7" s="1076"/>
      <c r="C7" s="175" t="s">
        <v>182</v>
      </c>
      <c r="D7" s="176" t="s">
        <v>183</v>
      </c>
      <c r="E7" s="175" t="s">
        <v>180</v>
      </c>
      <c r="F7" s="173" t="s">
        <v>181</v>
      </c>
      <c r="G7" s="174" t="s">
        <v>434</v>
      </c>
      <c r="H7" s="1071"/>
      <c r="I7" s="177"/>
      <c r="J7" s="177"/>
    </row>
    <row r="8" spans="1:8" ht="15.75">
      <c r="A8" s="179"/>
      <c r="B8" s="180" t="s">
        <v>184</v>
      </c>
      <c r="C8" s="179"/>
      <c r="D8" s="182"/>
      <c r="E8" s="179"/>
      <c r="F8" s="181"/>
      <c r="G8" s="182"/>
      <c r="H8" s="183"/>
    </row>
    <row r="9" spans="1:8" ht="15.75">
      <c r="A9" s="184"/>
      <c r="B9" s="185" t="s">
        <v>185</v>
      </c>
      <c r="C9" s="184"/>
      <c r="D9" s="187"/>
      <c r="E9" s="184"/>
      <c r="F9" s="186"/>
      <c r="G9" s="187"/>
      <c r="H9" s="189"/>
    </row>
    <row r="10" spans="1:8" ht="15.75">
      <c r="A10" s="184"/>
      <c r="B10" s="188" t="s">
        <v>186</v>
      </c>
      <c r="C10" s="184"/>
      <c r="D10" s="187"/>
      <c r="E10" s="184"/>
      <c r="F10" s="186"/>
      <c r="G10" s="187"/>
      <c r="H10" s="189"/>
    </row>
    <row r="11" spans="1:8" ht="15.75">
      <c r="A11" s="184"/>
      <c r="B11" s="188" t="s">
        <v>188</v>
      </c>
      <c r="C11" s="184"/>
      <c r="D11" s="187"/>
      <c r="E11" s="711"/>
      <c r="F11" s="186"/>
      <c r="G11" s="712"/>
      <c r="H11" s="713"/>
    </row>
    <row r="12" spans="1:8" ht="15.75">
      <c r="A12" s="184"/>
      <c r="B12" s="188" t="s">
        <v>187</v>
      </c>
      <c r="C12" s="184"/>
      <c r="D12" s="187"/>
      <c r="E12" s="184"/>
      <c r="F12" s="186"/>
      <c r="G12" s="187"/>
      <c r="H12" s="189"/>
    </row>
    <row r="13" spans="1:8" ht="15.75">
      <c r="A13" s="184"/>
      <c r="B13" s="188" t="s">
        <v>189</v>
      </c>
      <c r="C13" s="184"/>
      <c r="D13" s="187"/>
      <c r="E13" s="184"/>
      <c r="F13" s="186"/>
      <c r="G13" s="187"/>
      <c r="H13" s="189"/>
    </row>
    <row r="14" spans="1:8" ht="16.5" thickBot="1">
      <c r="A14" s="190"/>
      <c r="B14" s="191" t="s">
        <v>190</v>
      </c>
      <c r="C14" s="190"/>
      <c r="D14" s="193"/>
      <c r="E14" s="190"/>
      <c r="F14" s="192"/>
      <c r="G14" s="193"/>
      <c r="H14" s="194"/>
    </row>
    <row r="15" spans="1:8" ht="10.5" customHeight="1" thickBot="1">
      <c r="A15" s="195"/>
      <c r="B15" s="196"/>
      <c r="C15" s="195"/>
      <c r="D15" s="198"/>
      <c r="E15" s="195"/>
      <c r="F15" s="197"/>
      <c r="G15" s="198"/>
      <c r="H15" s="199"/>
    </row>
    <row r="16" spans="1:8" ht="15.75">
      <c r="A16" s="179"/>
      <c r="B16" s="180" t="s">
        <v>191</v>
      </c>
      <c r="C16" s="303"/>
      <c r="D16" s="305"/>
      <c r="E16" s="303"/>
      <c r="F16" s="304"/>
      <c r="G16" s="305"/>
      <c r="H16" s="306"/>
    </row>
    <row r="17" spans="1:8" ht="15.75">
      <c r="A17" s="184"/>
      <c r="B17" s="185" t="s">
        <v>185</v>
      </c>
      <c r="C17" s="307"/>
      <c r="D17" s="309"/>
      <c r="E17" s="307"/>
      <c r="F17" s="308"/>
      <c r="G17" s="309"/>
      <c r="H17" s="310"/>
    </row>
    <row r="18" spans="1:8" ht="15.75">
      <c r="A18" s="184"/>
      <c r="B18" s="188" t="s">
        <v>186</v>
      </c>
      <c r="C18" s="307"/>
      <c r="D18" s="309"/>
      <c r="E18" s="307"/>
      <c r="F18" s="308"/>
      <c r="G18" s="309"/>
      <c r="H18" s="310"/>
    </row>
    <row r="19" spans="1:8" ht="15.75">
      <c r="A19" s="184"/>
      <c r="B19" s="188" t="s">
        <v>188</v>
      </c>
      <c r="C19" s="307"/>
      <c r="D19" s="309"/>
      <c r="E19" s="307"/>
      <c r="F19" s="308"/>
      <c r="G19" s="309"/>
      <c r="H19" s="310"/>
    </row>
    <row r="20" spans="1:8" ht="15.75">
      <c r="A20" s="184"/>
      <c r="B20" s="188" t="s">
        <v>187</v>
      </c>
      <c r="C20" s="307"/>
      <c r="D20" s="309"/>
      <c r="E20" s="307"/>
      <c r="F20" s="308"/>
      <c r="G20" s="309"/>
      <c r="H20" s="310"/>
    </row>
    <row r="21" spans="1:8" ht="15.75">
      <c r="A21" s="184"/>
      <c r="B21" s="188" t="s">
        <v>189</v>
      </c>
      <c r="C21" s="307"/>
      <c r="D21" s="309"/>
      <c r="E21" s="307"/>
      <c r="F21" s="308"/>
      <c r="G21" s="309"/>
      <c r="H21" s="310"/>
    </row>
    <row r="22" spans="1:8" ht="15.75">
      <c r="A22" s="184"/>
      <c r="B22" s="200" t="s">
        <v>192</v>
      </c>
      <c r="C22" s="307"/>
      <c r="D22" s="309"/>
      <c r="E22" s="307"/>
      <c r="F22" s="308"/>
      <c r="G22" s="309"/>
      <c r="H22" s="310"/>
    </row>
    <row r="23" spans="1:8" ht="15.75">
      <c r="A23" s="184"/>
      <c r="B23" s="188" t="s">
        <v>186</v>
      </c>
      <c r="C23" s="307"/>
      <c r="D23" s="309"/>
      <c r="E23" s="307"/>
      <c r="F23" s="308"/>
      <c r="G23" s="309"/>
      <c r="H23" s="310"/>
    </row>
    <row r="24" spans="1:8" ht="15.75">
      <c r="A24" s="184"/>
      <c r="B24" s="188" t="s">
        <v>188</v>
      </c>
      <c r="C24" s="307"/>
      <c r="D24" s="309"/>
      <c r="E24" s="307"/>
      <c r="F24" s="308"/>
      <c r="G24" s="309"/>
      <c r="H24" s="310"/>
    </row>
    <row r="25" spans="1:8" ht="15.75">
      <c r="A25" s="184"/>
      <c r="B25" s="188" t="s">
        <v>187</v>
      </c>
      <c r="C25" s="307"/>
      <c r="D25" s="309"/>
      <c r="E25" s="307"/>
      <c r="F25" s="308"/>
      <c r="G25" s="309"/>
      <c r="H25" s="310"/>
    </row>
    <row r="26" spans="1:8" ht="15.75">
      <c r="A26" s="184"/>
      <c r="B26" s="188" t="s">
        <v>193</v>
      </c>
      <c r="C26" s="307"/>
      <c r="D26" s="309"/>
      <c r="E26" s="307"/>
      <c r="F26" s="308"/>
      <c r="G26" s="309"/>
      <c r="H26" s="310"/>
    </row>
    <row r="27" spans="1:8" ht="16.5" thickBot="1">
      <c r="A27" s="190"/>
      <c r="B27" s="191" t="s">
        <v>190</v>
      </c>
      <c r="C27" s="311"/>
      <c r="D27" s="313"/>
      <c r="E27" s="311"/>
      <c r="F27" s="312"/>
      <c r="G27" s="313"/>
      <c r="H27" s="314"/>
    </row>
    <row r="28" spans="1:8" ht="4.5" customHeight="1" thickBot="1">
      <c r="A28" s="195"/>
      <c r="B28" s="196"/>
      <c r="C28" s="315"/>
      <c r="D28" s="317"/>
      <c r="E28" s="315"/>
      <c r="F28" s="316"/>
      <c r="G28" s="317"/>
      <c r="H28" s="318"/>
    </row>
    <row r="29" spans="1:8" ht="16.5" thickBot="1">
      <c r="A29" s="201"/>
      <c r="B29" s="202" t="s">
        <v>194</v>
      </c>
      <c r="C29" s="319"/>
      <c r="D29" s="321"/>
      <c r="E29" s="319"/>
      <c r="F29" s="320"/>
      <c r="G29" s="321"/>
      <c r="H29" s="322"/>
    </row>
    <row r="33" spans="2:6" ht="16.5" thickBot="1">
      <c r="B33" s="170" t="s">
        <v>195</v>
      </c>
      <c r="C33" s="1072"/>
      <c r="D33" s="1072"/>
      <c r="E33" s="1072"/>
      <c r="F33" s="168">
        <f>Анкета!B16</f>
        <v>0</v>
      </c>
    </row>
    <row r="34" spans="2:6" ht="15.75">
      <c r="B34" s="170"/>
      <c r="C34" s="1082"/>
      <c r="D34" s="1082"/>
      <c r="E34" s="1082"/>
      <c r="F34" s="1082"/>
    </row>
    <row r="35" spans="3:5" ht="15.75">
      <c r="C35" s="203"/>
      <c r="E35" s="203"/>
    </row>
    <row r="36" spans="2:6" ht="16.5" thickBot="1">
      <c r="B36" s="170" t="s">
        <v>196</v>
      </c>
      <c r="C36" s="1072"/>
      <c r="D36" s="1072"/>
      <c r="E36" s="1072"/>
      <c r="F36" s="168">
        <f>F33</f>
        <v>0</v>
      </c>
    </row>
    <row r="37" spans="3:6" ht="15.75">
      <c r="C37" s="1082"/>
      <c r="D37" s="1082"/>
      <c r="E37" s="1082"/>
      <c r="F37" s="1082"/>
    </row>
  </sheetData>
  <sheetProtection/>
  <mergeCells count="12">
    <mergeCell ref="B4:F4"/>
    <mergeCell ref="B2:G2"/>
    <mergeCell ref="B3:F3"/>
    <mergeCell ref="C37:F37"/>
    <mergeCell ref="C34:F34"/>
    <mergeCell ref="C36:E36"/>
    <mergeCell ref="H6:H7"/>
    <mergeCell ref="C33:E33"/>
    <mergeCell ref="A6:A7"/>
    <mergeCell ref="B6:B7"/>
    <mergeCell ref="E6:G6"/>
    <mergeCell ref="C6:D6"/>
  </mergeCells>
  <printOptions/>
  <pageMargins left="0" right="0" top="0.7874015748031497" bottom="0.1968503937007874" header="0" footer="0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/>
  <dimension ref="A1:I14"/>
  <sheetViews>
    <sheetView showGridLines="0" zoomScale="75" zoomScaleNormal="75" zoomScaleSheetLayoutView="75" zoomScalePageLayoutView="0" workbookViewId="0" topLeftCell="A1">
      <selection activeCell="H8" sqref="H8"/>
    </sheetView>
  </sheetViews>
  <sheetFormatPr defaultColWidth="9.140625" defaultRowHeight="12.75"/>
  <cols>
    <col min="1" max="1" width="8.140625" style="1" customWidth="1"/>
    <col min="2" max="2" width="58.57421875" style="1" customWidth="1"/>
    <col min="3" max="3" width="16.140625" style="1" customWidth="1"/>
    <col min="4" max="4" width="12.57421875" style="1" bestFit="1" customWidth="1"/>
    <col min="5" max="5" width="20.28125" style="1" customWidth="1"/>
    <col min="6" max="6" width="13.28125" style="1" customWidth="1"/>
    <col min="7" max="7" width="12.8515625" style="1" customWidth="1"/>
    <col min="8" max="8" width="19.421875" style="1" customWidth="1"/>
    <col min="9" max="9" width="13.28125" style="1" customWidth="1"/>
    <col min="10" max="16384" width="9.140625" style="1" customWidth="1"/>
  </cols>
  <sheetData>
    <row r="1" ht="19.5" thickBot="1">
      <c r="B1" s="2">
        <f>Анкета!A5</f>
        <v>0</v>
      </c>
    </row>
    <row r="2" spans="1:9" ht="18.75" customHeight="1" thickBot="1">
      <c r="A2" s="1086" t="s">
        <v>0</v>
      </c>
      <c r="B2" s="1086" t="s">
        <v>1</v>
      </c>
      <c r="C2" s="1086" t="s">
        <v>2</v>
      </c>
      <c r="D2" s="1083" t="str">
        <f>Анкета!B41</f>
        <v>Установлено на 2015 год</v>
      </c>
      <c r="E2" s="1084"/>
      <c r="F2" s="1085"/>
      <c r="G2" s="1083" t="str">
        <f>Анкета!B42</f>
        <v>Факт 2015 год</v>
      </c>
      <c r="H2" s="1084"/>
      <c r="I2" s="1085"/>
    </row>
    <row r="3" spans="1:9" s="84" customFormat="1" ht="19.5" thickBot="1">
      <c r="A3" s="1087"/>
      <c r="B3" s="1087"/>
      <c r="C3" s="1087"/>
      <c r="D3" s="3" t="s">
        <v>3</v>
      </c>
      <c r="E3" s="35" t="s">
        <v>4</v>
      </c>
      <c r="F3" s="36" t="s">
        <v>5</v>
      </c>
      <c r="G3" s="3" t="s">
        <v>3</v>
      </c>
      <c r="H3" s="35" t="s">
        <v>4</v>
      </c>
      <c r="I3" s="36" t="s">
        <v>5</v>
      </c>
    </row>
    <row r="4" spans="1:9" ht="18.75">
      <c r="A4" s="96" t="s">
        <v>54</v>
      </c>
      <c r="B4" s="51" t="s">
        <v>55</v>
      </c>
      <c r="C4" s="61" t="s">
        <v>28</v>
      </c>
      <c r="D4" s="103">
        <f>E4+F4</f>
        <v>0</v>
      </c>
      <c r="E4" s="104">
        <v>0</v>
      </c>
      <c r="F4" s="105"/>
      <c r="G4" s="39">
        <f>H4+I4</f>
        <v>0</v>
      </c>
      <c r="H4" s="104">
        <v>0</v>
      </c>
      <c r="I4" s="105">
        <f>'Рашифровка Эл эн'!G11</f>
        <v>0</v>
      </c>
    </row>
    <row r="5" spans="1:9" ht="18.75">
      <c r="A5" s="97"/>
      <c r="B5" s="54" t="s">
        <v>197</v>
      </c>
      <c r="C5" s="98" t="s">
        <v>57</v>
      </c>
      <c r="D5" s="101">
        <f>IF(D6&gt;0,D4/D6,0)</f>
        <v>0</v>
      </c>
      <c r="E5" s="99">
        <f>D5</f>
        <v>0</v>
      </c>
      <c r="F5" s="102">
        <f>D5</f>
        <v>0</v>
      </c>
      <c r="G5" s="101">
        <f>IF(G6&gt;0,G4/G6,0)</f>
        <v>0</v>
      </c>
      <c r="H5" s="56">
        <f>G5</f>
        <v>0</v>
      </c>
      <c r="I5" s="57">
        <f>H5</f>
        <v>0</v>
      </c>
    </row>
    <row r="6" spans="1:9" ht="18.75">
      <c r="A6" s="97"/>
      <c r="B6" s="54" t="s">
        <v>58</v>
      </c>
      <c r="C6" s="98" t="s">
        <v>59</v>
      </c>
      <c r="D6" s="106">
        <f>E6+F6</f>
        <v>0</v>
      </c>
      <c r="E6" s="107"/>
      <c r="F6" s="108"/>
      <c r="G6" s="55">
        <f>H6+I6</f>
        <v>0</v>
      </c>
      <c r="H6" s="85">
        <v>0</v>
      </c>
      <c r="I6" s="86">
        <f>'Рашифровка Эл эн'!E11</f>
        <v>0</v>
      </c>
    </row>
    <row r="7" spans="1:9" ht="19.5" thickBot="1">
      <c r="A7" s="100"/>
      <c r="B7" s="58" t="s">
        <v>60</v>
      </c>
      <c r="C7" s="62" t="s">
        <v>61</v>
      </c>
      <c r="D7" s="109">
        <f>IF('Тепловой баланс'!D5&gt;0,D6/'Тепловой баланс'!D5*1000,0)</f>
        <v>0</v>
      </c>
      <c r="E7" s="110"/>
      <c r="F7" s="109"/>
      <c r="G7" s="109">
        <f>IF('Тепловой баланс'!E5&gt;0,G6/'Тепловой баланс'!E5*1000,0)</f>
        <v>0</v>
      </c>
      <c r="H7" s="59"/>
      <c r="I7" s="60"/>
    </row>
    <row r="9" spans="1:2" ht="19.5" thickBot="1">
      <c r="A9" s="1034" t="s">
        <v>170</v>
      </c>
      <c r="B9" s="1034"/>
    </row>
    <row r="10" spans="1:9" ht="19.5" thickBot="1">
      <c r="A10" s="1035"/>
      <c r="B10" s="1036"/>
      <c r="C10" s="1036"/>
      <c r="D10" s="1036"/>
      <c r="E10" s="1036"/>
      <c r="F10" s="1036"/>
      <c r="G10" s="1036"/>
      <c r="H10" s="1036"/>
      <c r="I10" s="1037"/>
    </row>
    <row r="14" spans="2:5" ht="18.75">
      <c r="B14" s="1" t="s">
        <v>373</v>
      </c>
      <c r="E14" s="1">
        <f>Анкета!E53</f>
        <v>0</v>
      </c>
    </row>
  </sheetData>
  <sheetProtection/>
  <mergeCells count="7">
    <mergeCell ref="D2:F2"/>
    <mergeCell ref="G2:I2"/>
    <mergeCell ref="A9:B9"/>
    <mergeCell ref="A10:I10"/>
    <mergeCell ref="B2:B3"/>
    <mergeCell ref="A2:A3"/>
    <mergeCell ref="C2:C3"/>
  </mergeCells>
  <printOptions horizontalCentered="1" verticalCentered="1"/>
  <pageMargins left="0.1968503937007874" right="0.1968503937007874" top="0.984251968503937" bottom="0.3937007874015748" header="0" footer="0"/>
  <pageSetup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/>
  <dimension ref="A1:J35"/>
  <sheetViews>
    <sheetView showGridLines="0" zoomScale="75" zoomScaleNormal="75" zoomScaleSheetLayoutView="75" zoomScalePageLayoutView="0" workbookViewId="0" topLeftCell="A1">
      <selection activeCell="I22" sqref="I22"/>
    </sheetView>
  </sheetViews>
  <sheetFormatPr defaultColWidth="9.140625" defaultRowHeight="12.75"/>
  <cols>
    <col min="1" max="1" width="7.421875" style="1" customWidth="1"/>
    <col min="2" max="2" width="36.57421875" style="1" customWidth="1"/>
    <col min="3" max="3" width="16.140625" style="1" customWidth="1"/>
    <col min="4" max="4" width="12.57421875" style="1" bestFit="1" customWidth="1"/>
    <col min="5" max="5" width="17.00390625" style="1" customWidth="1"/>
    <col min="6" max="6" width="13.28125" style="1" customWidth="1"/>
    <col min="7" max="7" width="12.8515625" style="1" customWidth="1"/>
    <col min="8" max="8" width="19.140625" style="1" customWidth="1"/>
    <col min="9" max="9" width="13.28125" style="1" customWidth="1"/>
    <col min="10" max="16384" width="9.140625" style="1" customWidth="1"/>
  </cols>
  <sheetData>
    <row r="1" spans="2:9" ht="30.75" customHeight="1" thickBot="1">
      <c r="B1" s="2">
        <f>Анкета!A5</f>
        <v>0</v>
      </c>
      <c r="H1" s="1094" t="s">
        <v>115</v>
      </c>
      <c r="I1" s="1094"/>
    </row>
    <row r="2" spans="1:9" ht="28.5" customHeight="1" thickBot="1">
      <c r="A2" s="4"/>
      <c r="B2" s="34"/>
      <c r="C2" s="4"/>
      <c r="D2" s="1088" t="str">
        <f>Анкета!B41</f>
        <v>Установлено на 2015 год</v>
      </c>
      <c r="E2" s="1089"/>
      <c r="F2" s="1090"/>
      <c r="G2" s="1091" t="str">
        <f>Анкета!B42</f>
        <v>Факт 2015 год</v>
      </c>
      <c r="H2" s="1092"/>
      <c r="I2" s="1093"/>
    </row>
    <row r="3" spans="1:9" s="84" customFormat="1" ht="38.25" thickBot="1">
      <c r="A3" s="283" t="s">
        <v>0</v>
      </c>
      <c r="B3" s="283" t="s">
        <v>1</v>
      </c>
      <c r="C3" s="284" t="s">
        <v>2</v>
      </c>
      <c r="D3" s="285" t="s">
        <v>3</v>
      </c>
      <c r="E3" s="286" t="s">
        <v>4</v>
      </c>
      <c r="F3" s="287" t="s">
        <v>5</v>
      </c>
      <c r="G3" s="285" t="s">
        <v>3</v>
      </c>
      <c r="H3" s="286" t="s">
        <v>4</v>
      </c>
      <c r="I3" s="287" t="s">
        <v>5</v>
      </c>
    </row>
    <row r="4" spans="1:9" ht="18.75">
      <c r="A4" s="88" t="s">
        <v>62</v>
      </c>
      <c r="B4" s="295" t="s">
        <v>63</v>
      </c>
      <c r="C4" s="61" t="s">
        <v>28</v>
      </c>
      <c r="D4" s="39">
        <f>E4+F4</f>
        <v>0</v>
      </c>
      <c r="E4" s="52"/>
      <c r="F4" s="52"/>
      <c r="G4" s="39">
        <f>H4+I4</f>
        <v>0</v>
      </c>
      <c r="H4" s="52"/>
      <c r="I4" s="53"/>
    </row>
    <row r="5" spans="1:9" ht="18.75">
      <c r="A5" s="299"/>
      <c r="B5" s="296" t="s">
        <v>64</v>
      </c>
      <c r="C5" s="98" t="s">
        <v>65</v>
      </c>
      <c r="D5" s="55">
        <f>E5+F5</f>
        <v>0</v>
      </c>
      <c r="E5" s="85"/>
      <c r="F5" s="85"/>
      <c r="G5" s="55">
        <f>H5+I5</f>
        <v>0</v>
      </c>
      <c r="H5" s="85"/>
      <c r="I5" s="86"/>
    </row>
    <row r="6" spans="1:9" ht="18.75">
      <c r="A6" s="299"/>
      <c r="B6" s="296" t="s">
        <v>66</v>
      </c>
      <c r="C6" s="98" t="s">
        <v>67</v>
      </c>
      <c r="D6" s="55">
        <f>IF(D4&gt;0,D4/D5/12*1000,0)</f>
        <v>0</v>
      </c>
      <c r="E6" s="56"/>
      <c r="F6" s="57"/>
      <c r="G6" s="55">
        <f>IF(G4&gt;0,G4/G5/12*1000,0)</f>
        <v>0</v>
      </c>
      <c r="H6" s="56"/>
      <c r="I6" s="57"/>
    </row>
    <row r="7" spans="1:9" ht="18.75">
      <c r="A7" s="300" t="s">
        <v>68</v>
      </c>
      <c r="B7" s="297" t="s">
        <v>69</v>
      </c>
      <c r="C7" s="91" t="s">
        <v>28</v>
      </c>
      <c r="D7" s="10">
        <f>E7+F7</f>
        <v>0</v>
      </c>
      <c r="E7" s="290"/>
      <c r="F7" s="290">
        <f>F13+F18+F23</f>
        <v>0</v>
      </c>
      <c r="G7" s="10">
        <f>H7+I7</f>
        <v>0</v>
      </c>
      <c r="H7" s="290"/>
      <c r="I7" s="293">
        <f>I13+I18+I23</f>
        <v>0</v>
      </c>
    </row>
    <row r="8" spans="1:9" ht="19.5" thickBot="1">
      <c r="A8" s="301"/>
      <c r="B8" s="298" t="s">
        <v>70</v>
      </c>
      <c r="C8" s="62" t="s">
        <v>11</v>
      </c>
      <c r="D8" s="111">
        <f>IF(D7&gt;0,D7/D4,0)</f>
        <v>0</v>
      </c>
      <c r="E8" s="294">
        <f>D8</f>
        <v>0</v>
      </c>
      <c r="F8" s="63">
        <f>E8</f>
        <v>0</v>
      </c>
      <c r="G8" s="111">
        <f>IF(G7&gt;0,G7/G4,0)</f>
        <v>0</v>
      </c>
      <c r="H8" s="294">
        <f>G8</f>
        <v>0</v>
      </c>
      <c r="I8" s="63">
        <f>H8</f>
        <v>0</v>
      </c>
    </row>
    <row r="9" spans="1:9" ht="19.5" thickBot="1">
      <c r="A9" s="1096" t="s">
        <v>240</v>
      </c>
      <c r="B9" s="1097"/>
      <c r="C9" s="1097"/>
      <c r="D9" s="1097"/>
      <c r="E9" s="1097"/>
      <c r="F9" s="1097"/>
      <c r="G9" s="1097"/>
      <c r="H9" s="1097"/>
      <c r="I9" s="1098"/>
    </row>
    <row r="10" spans="1:9" ht="37.5">
      <c r="A10" s="88" t="s">
        <v>249</v>
      </c>
      <c r="B10" s="295" t="s">
        <v>246</v>
      </c>
      <c r="C10" s="61" t="s">
        <v>28</v>
      </c>
      <c r="D10" s="39">
        <f>E10+F10</f>
        <v>0</v>
      </c>
      <c r="E10" s="52"/>
      <c r="F10" s="53"/>
      <c r="G10" s="39">
        <f>H10+I10</f>
        <v>0</v>
      </c>
      <c r="H10" s="52"/>
      <c r="I10" s="53"/>
    </row>
    <row r="11" spans="1:9" ht="18.75">
      <c r="A11" s="299"/>
      <c r="B11" s="296" t="s">
        <v>64</v>
      </c>
      <c r="C11" s="98" t="s">
        <v>65</v>
      </c>
      <c r="D11" s="55">
        <f>E11+F11</f>
        <v>0</v>
      </c>
      <c r="E11" s="85"/>
      <c r="F11" s="86"/>
      <c r="G11" s="55">
        <f>H11+I11</f>
        <v>0</v>
      </c>
      <c r="H11" s="85"/>
      <c r="I11" s="86"/>
    </row>
    <row r="12" spans="1:9" ht="18.75">
      <c r="A12" s="299"/>
      <c r="B12" s="296" t="s">
        <v>66</v>
      </c>
      <c r="C12" s="98" t="s">
        <v>67</v>
      </c>
      <c r="D12" s="55">
        <f>IF(D10&gt;0,D10/D11/12*1000,0)</f>
        <v>0</v>
      </c>
      <c r="E12" s="56"/>
      <c r="F12" s="57"/>
      <c r="G12" s="55">
        <f>IF(G10&gt;0,G10/G11/12*1000,0)</f>
        <v>0</v>
      </c>
      <c r="H12" s="291"/>
      <c r="I12" s="292"/>
    </row>
    <row r="13" spans="1:9" ht="18.75">
      <c r="A13" s="300" t="s">
        <v>252</v>
      </c>
      <c r="B13" s="297" t="s">
        <v>69</v>
      </c>
      <c r="C13" s="91" t="s">
        <v>28</v>
      </c>
      <c r="D13" s="10">
        <f>E13+F13</f>
        <v>0</v>
      </c>
      <c r="E13" s="290"/>
      <c r="F13" s="293"/>
      <c r="G13" s="10">
        <f>H13+I13</f>
        <v>0</v>
      </c>
      <c r="H13" s="290"/>
      <c r="I13" s="293"/>
    </row>
    <row r="14" spans="1:9" ht="19.5" thickBot="1">
      <c r="A14" s="301"/>
      <c r="B14" s="298" t="s">
        <v>70</v>
      </c>
      <c r="C14" s="62" t="s">
        <v>11</v>
      </c>
      <c r="D14" s="111">
        <f>IF(D13&gt;0,D13/D10,0)</f>
        <v>0</v>
      </c>
      <c r="E14" s="294">
        <f>D14</f>
        <v>0</v>
      </c>
      <c r="F14" s="63">
        <f>E14</f>
        <v>0</v>
      </c>
      <c r="G14" s="111">
        <f>IF(G13&gt;0,G13/G10,0)</f>
        <v>0</v>
      </c>
      <c r="H14" s="294">
        <f>G14</f>
        <v>0</v>
      </c>
      <c r="I14" s="63">
        <f>H14</f>
        <v>0</v>
      </c>
    </row>
    <row r="15" spans="1:9" ht="37.5">
      <c r="A15" s="88" t="s">
        <v>250</v>
      </c>
      <c r="B15" s="295" t="s">
        <v>247</v>
      </c>
      <c r="C15" s="61" t="s">
        <v>28</v>
      </c>
      <c r="D15" s="39">
        <f>E15+F15</f>
        <v>0</v>
      </c>
      <c r="E15" s="52"/>
      <c r="F15" s="53"/>
      <c r="G15" s="39">
        <f>H15+I15</f>
        <v>0</v>
      </c>
      <c r="H15" s="52"/>
      <c r="I15" s="53"/>
    </row>
    <row r="16" spans="1:9" ht="18.75">
      <c r="A16" s="299"/>
      <c r="B16" s="296" t="s">
        <v>64</v>
      </c>
      <c r="C16" s="98" t="s">
        <v>65</v>
      </c>
      <c r="D16" s="55">
        <f>E16+F16</f>
        <v>0</v>
      </c>
      <c r="E16" s="85"/>
      <c r="F16" s="86"/>
      <c r="G16" s="55">
        <f>H16+I16</f>
        <v>0</v>
      </c>
      <c r="H16" s="85"/>
      <c r="I16" s="86"/>
    </row>
    <row r="17" spans="1:9" ht="18.75">
      <c r="A17" s="299"/>
      <c r="B17" s="296" t="s">
        <v>66</v>
      </c>
      <c r="C17" s="98" t="s">
        <v>67</v>
      </c>
      <c r="D17" s="55">
        <f>IF(D15&gt;0,D15/D16/12*1000,0)</f>
        <v>0</v>
      </c>
      <c r="E17" s="56"/>
      <c r="F17" s="57"/>
      <c r="G17" s="55">
        <f>IF(G15&gt;0,G15/G16/12*1000,0)</f>
        <v>0</v>
      </c>
      <c r="H17" s="291"/>
      <c r="I17" s="292"/>
    </row>
    <row r="18" spans="1:9" ht="18.75">
      <c r="A18" s="300" t="s">
        <v>253</v>
      </c>
      <c r="B18" s="297" t="s">
        <v>69</v>
      </c>
      <c r="C18" s="91" t="s">
        <v>28</v>
      </c>
      <c r="D18" s="10">
        <f>E18+F18</f>
        <v>0</v>
      </c>
      <c r="E18" s="290"/>
      <c r="F18" s="293"/>
      <c r="G18" s="10">
        <f>H18+I18</f>
        <v>0</v>
      </c>
      <c r="H18" s="290"/>
      <c r="I18" s="293"/>
    </row>
    <row r="19" spans="1:9" ht="19.5" thickBot="1">
      <c r="A19" s="301"/>
      <c r="B19" s="298" t="s">
        <v>70</v>
      </c>
      <c r="C19" s="62" t="s">
        <v>11</v>
      </c>
      <c r="D19" s="111">
        <f>IF(D18&gt;0,D18/D15,0)</f>
        <v>0</v>
      </c>
      <c r="E19" s="294">
        <f>D19</f>
        <v>0</v>
      </c>
      <c r="F19" s="63">
        <f>E19</f>
        <v>0</v>
      </c>
      <c r="G19" s="111" t="s">
        <v>272</v>
      </c>
      <c r="H19" s="294" t="str">
        <f>G19</f>
        <v>  </v>
      </c>
      <c r="I19" s="63" t="str">
        <f>H19</f>
        <v>  </v>
      </c>
    </row>
    <row r="20" spans="1:9" ht="18.75">
      <c r="A20" s="88" t="s">
        <v>251</v>
      </c>
      <c r="B20" s="295" t="s">
        <v>248</v>
      </c>
      <c r="C20" s="61" t="s">
        <v>28</v>
      </c>
      <c r="D20" s="39">
        <f>E20+F20</f>
        <v>0</v>
      </c>
      <c r="E20" s="52"/>
      <c r="F20" s="53"/>
      <c r="G20" s="39">
        <f>H20+I20</f>
        <v>0</v>
      </c>
      <c r="H20" s="52"/>
      <c r="I20" s="53"/>
    </row>
    <row r="21" spans="1:9" ht="18.75">
      <c r="A21" s="299"/>
      <c r="B21" s="296" t="s">
        <v>64</v>
      </c>
      <c r="C21" s="98" t="s">
        <v>65</v>
      </c>
      <c r="D21" s="55">
        <f>E21+F21</f>
        <v>0</v>
      </c>
      <c r="E21" s="85"/>
      <c r="F21" s="86"/>
      <c r="G21" s="55">
        <f>H21+I21</f>
        <v>0</v>
      </c>
      <c r="H21" s="85"/>
      <c r="I21" s="86"/>
    </row>
    <row r="22" spans="1:9" ht="18.75">
      <c r="A22" s="299"/>
      <c r="B22" s="296" t="s">
        <v>66</v>
      </c>
      <c r="C22" s="98" t="s">
        <v>67</v>
      </c>
      <c r="D22" s="55">
        <f>IF(D20&gt;0,D20/D21/12*1000,0)</f>
        <v>0</v>
      </c>
      <c r="E22" s="56"/>
      <c r="F22" s="57"/>
      <c r="G22" s="55">
        <f>IF(G20&gt;0,G20/G21/12*1000,0)</f>
        <v>0</v>
      </c>
      <c r="H22" s="291"/>
      <c r="I22" s="292"/>
    </row>
    <row r="23" spans="1:9" ht="18.75">
      <c r="A23" s="300" t="s">
        <v>254</v>
      </c>
      <c r="B23" s="297" t="s">
        <v>69</v>
      </c>
      <c r="C23" s="91" t="s">
        <v>28</v>
      </c>
      <c r="D23" s="10">
        <f>E23+F23</f>
        <v>0</v>
      </c>
      <c r="E23" s="290"/>
      <c r="F23" s="293"/>
      <c r="G23" s="10">
        <f>H23+I23</f>
        <v>0</v>
      </c>
      <c r="H23" s="290"/>
      <c r="I23" s="293"/>
    </row>
    <row r="24" spans="1:9" ht="19.5" thickBot="1">
      <c r="A24" s="301"/>
      <c r="B24" s="298" t="s">
        <v>70</v>
      </c>
      <c r="C24" s="62" t="s">
        <v>11</v>
      </c>
      <c r="D24" s="111">
        <f>IF(D23&gt;0,D23/D20,0)</f>
        <v>0</v>
      </c>
      <c r="E24" s="294">
        <f>D24</f>
        <v>0</v>
      </c>
      <c r="F24" s="63">
        <f>E24</f>
        <v>0</v>
      </c>
      <c r="G24" s="111">
        <f>IF(G23&gt;0,G23/G20,0)</f>
        <v>0</v>
      </c>
      <c r="H24" s="294">
        <f>G24</f>
        <v>0</v>
      </c>
      <c r="I24" s="63">
        <f>H24</f>
        <v>0</v>
      </c>
    </row>
    <row r="27" spans="1:3" ht="19.5" thickBot="1">
      <c r="A27" s="1095" t="s">
        <v>174</v>
      </c>
      <c r="B27" s="1095"/>
      <c r="C27" s="1095"/>
    </row>
    <row r="28" spans="1:10" ht="19.5" thickBot="1">
      <c r="A28" s="1035"/>
      <c r="B28" s="1036"/>
      <c r="C28" s="1036"/>
      <c r="D28" s="1036"/>
      <c r="E28" s="1036"/>
      <c r="F28" s="1036"/>
      <c r="G28" s="1036"/>
      <c r="H28" s="1036"/>
      <c r="I28" s="1037"/>
      <c r="J28" s="95"/>
    </row>
    <row r="30" spans="1:3" ht="19.5" thickBot="1">
      <c r="A30" s="1095" t="s">
        <v>173</v>
      </c>
      <c r="B30" s="1095"/>
      <c r="C30" s="1095"/>
    </row>
    <row r="31" spans="1:9" ht="19.5" thickBot="1">
      <c r="A31" s="1035"/>
      <c r="B31" s="1036"/>
      <c r="C31" s="1036"/>
      <c r="D31" s="1036"/>
      <c r="E31" s="1036"/>
      <c r="F31" s="1036"/>
      <c r="G31" s="1036"/>
      <c r="H31" s="1036"/>
      <c r="I31" s="1037"/>
    </row>
    <row r="35" spans="2:5" ht="18.75">
      <c r="B35" s="1" t="s">
        <v>373</v>
      </c>
      <c r="E35" s="1">
        <f>Анкета!E53</f>
        <v>0</v>
      </c>
    </row>
  </sheetData>
  <sheetProtection/>
  <mergeCells count="8">
    <mergeCell ref="A31:I31"/>
    <mergeCell ref="D2:F2"/>
    <mergeCell ref="G2:I2"/>
    <mergeCell ref="H1:I1"/>
    <mergeCell ref="A28:I28"/>
    <mergeCell ref="A27:C27"/>
    <mergeCell ref="A30:C30"/>
    <mergeCell ref="A9:I9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7"/>
  <dimension ref="A1:I11"/>
  <sheetViews>
    <sheetView showGridLines="0" zoomScale="75" zoomScaleNormal="75" zoomScaleSheetLayoutView="75" zoomScalePageLayoutView="0" workbookViewId="0" topLeftCell="A1">
      <selection activeCell="N24" sqref="N24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13.421875" style="1" customWidth="1"/>
    <col min="4" max="4" width="12.57421875" style="1" bestFit="1" customWidth="1"/>
    <col min="5" max="5" width="12.57421875" style="1" customWidth="1"/>
    <col min="6" max="6" width="13.28125" style="1" customWidth="1"/>
    <col min="7" max="7" width="12.8515625" style="1" customWidth="1"/>
    <col min="8" max="8" width="13.00390625" style="1" customWidth="1"/>
    <col min="9" max="9" width="13.28125" style="1" customWidth="1"/>
    <col min="10" max="16384" width="9.140625" style="1" customWidth="1"/>
  </cols>
  <sheetData>
    <row r="1" spans="2:9" ht="19.5" thickBot="1">
      <c r="B1" s="2">
        <f>Анкета!A5</f>
        <v>0</v>
      </c>
      <c r="H1" s="1094" t="s">
        <v>119</v>
      </c>
      <c r="I1" s="1094"/>
    </row>
    <row r="2" spans="1:9" ht="33" customHeight="1" thickBot="1">
      <c r="A2" s="1039" t="s">
        <v>0</v>
      </c>
      <c r="B2" s="1039" t="s">
        <v>1</v>
      </c>
      <c r="C2" s="1039" t="s">
        <v>2</v>
      </c>
      <c r="D2" s="1088" t="str">
        <f>Анкета!B41</f>
        <v>Установлено на 2015 год</v>
      </c>
      <c r="E2" s="1089"/>
      <c r="F2" s="1090"/>
      <c r="G2" s="1091" t="str">
        <f>Анкета!B42</f>
        <v>Факт 2015 год</v>
      </c>
      <c r="H2" s="1092"/>
      <c r="I2" s="1093"/>
    </row>
    <row r="3" spans="1:9" s="84" customFormat="1" ht="38.25" thickBot="1">
      <c r="A3" s="1040"/>
      <c r="B3" s="1040"/>
      <c r="C3" s="1040"/>
      <c r="D3" s="13" t="s">
        <v>3</v>
      </c>
      <c r="E3" s="14" t="s">
        <v>4</v>
      </c>
      <c r="F3" s="15" t="s">
        <v>5</v>
      </c>
      <c r="G3" s="13" t="s">
        <v>3</v>
      </c>
      <c r="H3" s="14" t="s">
        <v>4</v>
      </c>
      <c r="I3" s="15" t="s">
        <v>5</v>
      </c>
    </row>
    <row r="4" spans="1:9" ht="19.5" thickBot="1">
      <c r="A4" s="16" t="s">
        <v>26</v>
      </c>
      <c r="B4" s="17" t="s">
        <v>72</v>
      </c>
      <c r="C4" s="18" t="s">
        <v>28</v>
      </c>
      <c r="D4" s="19">
        <f>E4+F4</f>
        <v>0</v>
      </c>
      <c r="E4" s="112"/>
      <c r="F4" s="113"/>
      <c r="G4" s="19">
        <f>H4+I4</f>
        <v>0</v>
      </c>
      <c r="H4" s="49"/>
      <c r="I4" s="50"/>
    </row>
    <row r="6" spans="1:2" ht="19.5" thickBot="1">
      <c r="A6" s="1034" t="s">
        <v>170</v>
      </c>
      <c r="B6" s="1034"/>
    </row>
    <row r="7" spans="1:9" ht="19.5" thickBot="1">
      <c r="A7" s="1035"/>
      <c r="B7" s="1036"/>
      <c r="C7" s="1036"/>
      <c r="D7" s="1036"/>
      <c r="E7" s="1036"/>
      <c r="F7" s="1036"/>
      <c r="G7" s="1036"/>
      <c r="H7" s="1036"/>
      <c r="I7" s="1037"/>
    </row>
    <row r="11" spans="2:5" ht="18.75">
      <c r="B11" s="1" t="str">
        <f>'ФОТ и ЕСН'!B35</f>
        <v>Исполнительный директор</v>
      </c>
      <c r="E11" s="1">
        <f>Анкета!E53</f>
        <v>0</v>
      </c>
    </row>
  </sheetData>
  <sheetProtection/>
  <mergeCells count="8">
    <mergeCell ref="A6:B6"/>
    <mergeCell ref="A7:I7"/>
    <mergeCell ref="A2:A3"/>
    <mergeCell ref="H1:I1"/>
    <mergeCell ref="D2:F2"/>
    <mergeCell ref="G2:I2"/>
    <mergeCell ref="C2:C3"/>
    <mergeCell ref="B2:B3"/>
  </mergeCells>
  <printOptions horizontalCentered="1" verticalCentered="1"/>
  <pageMargins left="0.7874015748031497" right="0.7874015748031497" top="1.3779527559055118" bottom="0.3937007874015748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8"/>
  <dimension ref="A1:I20"/>
  <sheetViews>
    <sheetView showGridLines="0" zoomScale="75" zoomScaleNormal="75" zoomScaleSheetLayoutView="75" zoomScalePageLayoutView="0" workbookViewId="0" topLeftCell="A1">
      <selection activeCell="A16" sqref="A16:B16"/>
    </sheetView>
  </sheetViews>
  <sheetFormatPr defaultColWidth="9.140625" defaultRowHeight="12.75"/>
  <cols>
    <col min="1" max="1" width="6.8515625" style="1" customWidth="1"/>
    <col min="2" max="2" width="41.8515625" style="1" customWidth="1"/>
    <col min="3" max="3" width="16.140625" style="1" customWidth="1"/>
    <col min="4" max="4" width="12.57421875" style="1" bestFit="1" customWidth="1"/>
    <col min="5" max="5" width="13.8515625" style="1" customWidth="1"/>
    <col min="6" max="6" width="13.28125" style="1" customWidth="1"/>
    <col min="7" max="7" width="12.8515625" style="1" customWidth="1"/>
    <col min="8" max="8" width="13.8515625" style="1" customWidth="1"/>
    <col min="9" max="9" width="13.28125" style="1" customWidth="1"/>
    <col min="10" max="16384" width="9.140625" style="1" customWidth="1"/>
  </cols>
  <sheetData>
    <row r="1" spans="5:9" ht="18.75">
      <c r="E1" s="114">
        <f>СВОД!E75</f>
        <v>0</v>
      </c>
      <c r="F1" s="114">
        <f>СВОД!F75</f>
        <v>1</v>
      </c>
      <c r="H1" s="114">
        <f>СВОД!H75</f>
        <v>0</v>
      </c>
      <c r="I1" s="114">
        <f>СВОД!I75</f>
        <v>1</v>
      </c>
    </row>
    <row r="2" spans="2:9" ht="28.5" customHeight="1">
      <c r="B2" s="2">
        <f>Анкета!A5</f>
        <v>0</v>
      </c>
      <c r="H2" s="1038" t="s">
        <v>116</v>
      </c>
      <c r="I2" s="1038"/>
    </row>
    <row r="3" spans="1:9" ht="24" customHeight="1">
      <c r="A3" s="1099" t="s">
        <v>0</v>
      </c>
      <c r="B3" s="1099" t="s">
        <v>1</v>
      </c>
      <c r="C3" s="1099" t="s">
        <v>2</v>
      </c>
      <c r="D3" s="1099" t="str">
        <f>Анкета!B41</f>
        <v>Установлено на 2015 год</v>
      </c>
      <c r="E3" s="1099"/>
      <c r="F3" s="1099"/>
      <c r="G3" s="1099" t="str">
        <f>Анкета!B42</f>
        <v>Факт 2015 год</v>
      </c>
      <c r="H3" s="1099"/>
      <c r="I3" s="1099"/>
    </row>
    <row r="4" spans="1:9" s="84" customFormat="1" ht="37.5">
      <c r="A4" s="1099"/>
      <c r="B4" s="1099"/>
      <c r="C4" s="1099"/>
      <c r="D4" s="68" t="s">
        <v>3</v>
      </c>
      <c r="E4" s="68" t="s">
        <v>4</v>
      </c>
      <c r="F4" s="68" t="s">
        <v>5</v>
      </c>
      <c r="G4" s="68" t="s">
        <v>3</v>
      </c>
      <c r="H4" s="68" t="s">
        <v>4</v>
      </c>
      <c r="I4" s="68" t="s">
        <v>5</v>
      </c>
    </row>
    <row r="5" spans="1:9" ht="18.75">
      <c r="A5" s="71" t="s">
        <v>73</v>
      </c>
      <c r="B5" s="69" t="s">
        <v>74</v>
      </c>
      <c r="C5" s="70" t="s">
        <v>28</v>
      </c>
      <c r="D5" s="66">
        <f>E5+F5</f>
        <v>0</v>
      </c>
      <c r="E5" s="66">
        <f>SUM(E6:E13)</f>
        <v>0</v>
      </c>
      <c r="F5" s="66">
        <f>SUM(F6:F13)</f>
        <v>0</v>
      </c>
      <c r="G5" s="66">
        <f>H5+I5</f>
        <v>0</v>
      </c>
      <c r="H5" s="66">
        <f>SUM(H6:H13)</f>
        <v>0</v>
      </c>
      <c r="I5" s="66">
        <f>SUM(I6:I13)</f>
        <v>0</v>
      </c>
    </row>
    <row r="6" spans="1:9" ht="19.5" customHeight="1">
      <c r="A6" s="48">
        <v>1</v>
      </c>
      <c r="B6" s="72"/>
      <c r="C6" s="70" t="s">
        <v>28</v>
      </c>
      <c r="D6" s="73"/>
      <c r="E6" s="67">
        <f>D6*$E$1</f>
        <v>0</v>
      </c>
      <c r="F6" s="67">
        <f>D6-E6</f>
        <v>0</v>
      </c>
      <c r="G6" s="73"/>
      <c r="H6" s="67">
        <f>G6*$H$1</f>
        <v>0</v>
      </c>
      <c r="I6" s="67">
        <f>G6-H6</f>
        <v>0</v>
      </c>
    </row>
    <row r="7" spans="1:9" ht="19.5" customHeight="1">
      <c r="A7" s="48"/>
      <c r="B7" s="72"/>
      <c r="C7" s="70" t="s">
        <v>28</v>
      </c>
      <c r="D7" s="73"/>
      <c r="E7" s="67">
        <f>D7*$E$1</f>
        <v>0</v>
      </c>
      <c r="F7" s="67">
        <f>D7-E7</f>
        <v>0</v>
      </c>
      <c r="G7" s="73"/>
      <c r="H7" s="67">
        <f>G7*$H$1</f>
        <v>0</v>
      </c>
      <c r="I7" s="67">
        <f>G7-H7</f>
        <v>0</v>
      </c>
    </row>
    <row r="8" spans="1:9" ht="19.5" customHeight="1">
      <c r="A8" s="48">
        <v>3</v>
      </c>
      <c r="B8" s="48"/>
      <c r="C8" s="70" t="s">
        <v>28</v>
      </c>
      <c r="D8" s="73"/>
      <c r="E8" s="67">
        <f>D8*$E$1</f>
        <v>0</v>
      </c>
      <c r="F8" s="67">
        <f>D8-E8</f>
        <v>0</v>
      </c>
      <c r="G8" s="73"/>
      <c r="H8" s="67"/>
      <c r="I8" s="67"/>
    </row>
    <row r="9" spans="1:9" ht="37.5" customHeight="1">
      <c r="A9" s="48">
        <v>5</v>
      </c>
      <c r="B9" s="72"/>
      <c r="C9" s="70" t="s">
        <v>28</v>
      </c>
      <c r="D9" s="73"/>
      <c r="E9" s="67">
        <f>D9*$E$1</f>
        <v>0</v>
      </c>
      <c r="F9" s="67">
        <f>D9-E9</f>
        <v>0</v>
      </c>
      <c r="G9" s="73"/>
      <c r="H9" s="67">
        <f>G9*$H$1</f>
        <v>0</v>
      </c>
      <c r="I9" s="67">
        <f>G9-H9</f>
        <v>0</v>
      </c>
    </row>
    <row r="10" spans="1:9" ht="19.5" customHeight="1">
      <c r="A10" s="48">
        <v>6</v>
      </c>
      <c r="B10" s="72"/>
      <c r="C10" s="70" t="s">
        <v>28</v>
      </c>
      <c r="D10" s="73"/>
      <c r="E10" s="67">
        <f>D10*$E$1</f>
        <v>0</v>
      </c>
      <c r="F10" s="67">
        <f>D10-E10</f>
        <v>0</v>
      </c>
      <c r="G10" s="73"/>
      <c r="H10" s="67">
        <f>G10*$H$1</f>
        <v>0</v>
      </c>
      <c r="I10" s="67">
        <f>G10-H10</f>
        <v>0</v>
      </c>
    </row>
    <row r="11" spans="1:9" ht="18.75">
      <c r="A11" s="48"/>
      <c r="B11" s="48"/>
      <c r="C11" s="48"/>
      <c r="D11" s="48"/>
      <c r="E11" s="48"/>
      <c r="F11" s="48"/>
      <c r="G11" s="48"/>
      <c r="H11" s="48"/>
      <c r="I11" s="48"/>
    </row>
    <row r="13" spans="1:9" ht="19.5" customHeight="1">
      <c r="A13" s="48"/>
      <c r="B13" s="72"/>
      <c r="C13" s="70" t="s">
        <v>28</v>
      </c>
      <c r="D13" s="73"/>
      <c r="E13" s="67">
        <f>D13*$E$1</f>
        <v>0</v>
      </c>
      <c r="F13" s="67">
        <f>D13-E13</f>
        <v>0</v>
      </c>
      <c r="G13" s="73"/>
      <c r="H13" s="67">
        <f>G13*$H$1</f>
        <v>0</v>
      </c>
      <c r="I13" s="67">
        <f>G13-H13</f>
        <v>0</v>
      </c>
    </row>
    <row r="15" spans="1:9" ht="57" customHeight="1">
      <c r="A15" s="1100" t="s">
        <v>381</v>
      </c>
      <c r="B15" s="1047"/>
      <c r="C15" s="1047"/>
      <c r="D15" s="1047"/>
      <c r="E15" s="1047"/>
      <c r="F15" s="1047"/>
      <c r="G15" s="1047"/>
      <c r="H15" s="1047"/>
      <c r="I15" s="1047"/>
    </row>
    <row r="16" spans="1:2" ht="19.5" thickBot="1">
      <c r="A16" s="1034" t="s">
        <v>170</v>
      </c>
      <c r="B16" s="1034"/>
    </row>
    <row r="17" spans="1:9" ht="69.75" customHeight="1" thickBot="1">
      <c r="A17" s="1035"/>
      <c r="B17" s="1036"/>
      <c r="C17" s="1036"/>
      <c r="D17" s="1036"/>
      <c r="E17" s="1036"/>
      <c r="F17" s="1036"/>
      <c r="G17" s="1036"/>
      <c r="H17" s="1036"/>
      <c r="I17" s="1037"/>
    </row>
    <row r="20" spans="2:5" ht="18.75">
      <c r="B20" s="1" t="str">
        <f>'Эл эн'!B14</f>
        <v>Исполнительный директор</v>
      </c>
      <c r="E20" s="1">
        <f>Анкета!E53</f>
        <v>0</v>
      </c>
    </row>
  </sheetData>
  <sheetProtection/>
  <mergeCells count="9">
    <mergeCell ref="A16:B16"/>
    <mergeCell ref="A17:I17"/>
    <mergeCell ref="H2:I2"/>
    <mergeCell ref="C3:C4"/>
    <mergeCell ref="B3:B4"/>
    <mergeCell ref="A3:A4"/>
    <mergeCell ref="D3:F3"/>
    <mergeCell ref="G3:I3"/>
    <mergeCell ref="A15:I15"/>
  </mergeCells>
  <printOptions horizontalCentered="1"/>
  <pageMargins left="0.7874015748031497" right="0.7874015748031497" top="1.3779527559055118" bottom="0.3937007874015748" header="0" footer="0"/>
  <pageSetup horizontalDpi="300" verticalDpi="300" orientation="landscape" paperSize="9" scale="8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9"/>
  <dimension ref="A1:I12"/>
  <sheetViews>
    <sheetView showGridLines="0" view="pageBreakPreview" zoomScaleNormal="75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7.421875" style="1" customWidth="1"/>
    <col min="2" max="2" width="37.28125" style="1" customWidth="1"/>
    <col min="3" max="3" width="16.140625" style="1" customWidth="1"/>
    <col min="4" max="4" width="13.00390625" style="1" bestFit="1" customWidth="1"/>
    <col min="5" max="6" width="13.28125" style="1" customWidth="1"/>
    <col min="7" max="7" width="12.8515625" style="1" customWidth="1"/>
    <col min="8" max="8" width="15.57421875" style="1" bestFit="1" customWidth="1"/>
    <col min="9" max="9" width="13.28125" style="1" customWidth="1"/>
    <col min="10" max="16384" width="9.140625" style="1" customWidth="1"/>
  </cols>
  <sheetData>
    <row r="1" spans="2:9" ht="19.5" thickBot="1">
      <c r="B1" s="486">
        <f>Анкета!A5</f>
        <v>0</v>
      </c>
      <c r="H1" s="1094" t="s">
        <v>117</v>
      </c>
      <c r="I1" s="1094"/>
    </row>
    <row r="2" spans="1:9" ht="33" customHeight="1" thickBot="1">
      <c r="A2" s="1039" t="s">
        <v>0</v>
      </c>
      <c r="B2" s="1039" t="s">
        <v>1</v>
      </c>
      <c r="C2" s="1039" t="s">
        <v>2</v>
      </c>
      <c r="D2" s="1101" t="str">
        <f>Анкета!B41</f>
        <v>Установлено на 2015 год</v>
      </c>
      <c r="E2" s="1102"/>
      <c r="F2" s="1041"/>
      <c r="G2" s="1101" t="str">
        <f>Анкета!B42</f>
        <v>Факт 2015 год</v>
      </c>
      <c r="H2" s="1102"/>
      <c r="I2" s="1041"/>
    </row>
    <row r="3" spans="1:9" s="84" customFormat="1" ht="38.25" thickBot="1">
      <c r="A3" s="1040"/>
      <c r="B3" s="1040"/>
      <c r="C3" s="1040"/>
      <c r="D3" s="13" t="s">
        <v>3</v>
      </c>
      <c r="E3" s="14" t="s">
        <v>4</v>
      </c>
      <c r="F3" s="15" t="s">
        <v>5</v>
      </c>
      <c r="G3" s="13" t="s">
        <v>3</v>
      </c>
      <c r="H3" s="14" t="s">
        <v>4</v>
      </c>
      <c r="I3" s="15" t="s">
        <v>5</v>
      </c>
    </row>
    <row r="4" spans="1:9" ht="38.25" thickBot="1">
      <c r="A4" s="16">
        <v>1</v>
      </c>
      <c r="B4" s="17" t="s">
        <v>363</v>
      </c>
      <c r="C4" s="18" t="s">
        <v>28</v>
      </c>
      <c r="D4" s="19">
        <f>E4+F4</f>
        <v>0</v>
      </c>
      <c r="E4" s="20">
        <f>E5-E6</f>
        <v>0</v>
      </c>
      <c r="F4" s="21">
        <f>F5-F6</f>
        <v>0</v>
      </c>
      <c r="G4" s="19">
        <f>H4+I4</f>
        <v>0</v>
      </c>
      <c r="H4" s="20">
        <f>H5-H6</f>
        <v>0</v>
      </c>
      <c r="I4" s="21">
        <f>I5-I6</f>
        <v>0</v>
      </c>
    </row>
    <row r="5" spans="1:9" ht="36.75" customHeight="1">
      <c r="A5" s="22">
        <v>2</v>
      </c>
      <c r="B5" s="64" t="s">
        <v>120</v>
      </c>
      <c r="C5" s="23" t="s">
        <v>28</v>
      </c>
      <c r="D5" s="24">
        <f>E5+F5</f>
        <v>0</v>
      </c>
      <c r="E5" s="115"/>
      <c r="F5" s="116"/>
      <c r="G5" s="24">
        <f>IF(СВОД!L61&gt;0,СВОД!L61,0)</f>
        <v>0</v>
      </c>
      <c r="H5" s="115"/>
      <c r="I5" s="116"/>
    </row>
    <row r="6" spans="1:9" ht="57" customHeight="1" thickBot="1">
      <c r="A6" s="25">
        <v>3</v>
      </c>
      <c r="B6" s="65" t="s">
        <v>121</v>
      </c>
      <c r="C6" s="26" t="s">
        <v>28</v>
      </c>
      <c r="D6" s="27">
        <f>E6+F6</f>
        <v>0</v>
      </c>
      <c r="E6" s="117"/>
      <c r="F6" s="118"/>
      <c r="G6" s="24">
        <f>IF(СВОД!L61&lt;0,-СВОД!L61,0)</f>
        <v>0</v>
      </c>
      <c r="H6" s="117"/>
      <c r="I6" s="118"/>
    </row>
    <row r="8" spans="1:2" ht="18.75">
      <c r="A8" s="493" t="s">
        <v>367</v>
      </c>
      <c r="B8" s="492"/>
    </row>
    <row r="9" spans="1:2" ht="19.5" thickBot="1">
      <c r="A9" s="1034" t="s">
        <v>170</v>
      </c>
      <c r="B9" s="1034"/>
    </row>
    <row r="10" spans="1:9" ht="66.75" customHeight="1" thickBot="1">
      <c r="A10" s="1035"/>
      <c r="B10" s="1036"/>
      <c r="C10" s="1036"/>
      <c r="D10" s="1036"/>
      <c r="E10" s="1036"/>
      <c r="F10" s="1036"/>
      <c r="G10" s="1036"/>
      <c r="H10" s="1036"/>
      <c r="I10" s="1037"/>
    </row>
    <row r="12" spans="1:9" ht="18.75">
      <c r="A12" s="427">
        <f>Анкета!B12</f>
        <v>0</v>
      </c>
      <c r="I12" s="428">
        <f>Анкета!E53</f>
        <v>0</v>
      </c>
    </row>
  </sheetData>
  <sheetProtection/>
  <mergeCells count="8">
    <mergeCell ref="A9:B9"/>
    <mergeCell ref="A10:I10"/>
    <mergeCell ref="A2:A3"/>
    <mergeCell ref="H1:I1"/>
    <mergeCell ref="D2:F2"/>
    <mergeCell ref="G2:I2"/>
    <mergeCell ref="C2:C3"/>
    <mergeCell ref="B2:B3"/>
  </mergeCells>
  <printOptions horizontalCentered="1"/>
  <pageMargins left="0.7874015748031497" right="0.7874015748031497" top="1.3779527559055118" bottom="0.3937007874015748" header="0" footer="0"/>
  <pageSetup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0"/>
  <dimension ref="A1:I24"/>
  <sheetViews>
    <sheetView showGridLines="0" zoomScale="75" zoomScaleNormal="75" zoomScaleSheetLayoutView="75" zoomScalePageLayoutView="0" workbookViewId="0" topLeftCell="A1">
      <selection activeCell="B12" sqref="B12"/>
    </sheetView>
  </sheetViews>
  <sheetFormatPr defaultColWidth="9.140625" defaultRowHeight="12.75"/>
  <cols>
    <col min="1" max="1" width="9.7109375" style="1" customWidth="1"/>
    <col min="2" max="2" width="66.7109375" style="1" customWidth="1"/>
    <col min="3" max="3" width="14.28125" style="1" customWidth="1"/>
    <col min="4" max="4" width="13.00390625" style="1" bestFit="1" customWidth="1"/>
    <col min="5" max="5" width="12.7109375" style="1" customWidth="1"/>
    <col min="6" max="6" width="13.28125" style="1" customWidth="1"/>
    <col min="7" max="7" width="12.8515625" style="1" customWidth="1"/>
    <col min="8" max="8" width="14.140625" style="1" customWidth="1"/>
    <col min="9" max="9" width="14.421875" style="1" customWidth="1"/>
    <col min="10" max="10" width="9.28125" style="1" bestFit="1" customWidth="1"/>
    <col min="11" max="16384" width="9.140625" style="1" customWidth="1"/>
  </cols>
  <sheetData>
    <row r="1" spans="2:9" ht="28.5" customHeight="1" thickBot="1">
      <c r="B1" s="2">
        <f>Анкета!A5</f>
        <v>0</v>
      </c>
      <c r="H1" s="1094" t="s">
        <v>118</v>
      </c>
      <c r="I1" s="1094"/>
    </row>
    <row r="2" spans="1:9" ht="31.5" customHeight="1" thickBot="1">
      <c r="A2" s="1039" t="s">
        <v>0</v>
      </c>
      <c r="B2" s="1039" t="s">
        <v>1</v>
      </c>
      <c r="C2" s="1039" t="s">
        <v>2</v>
      </c>
      <c r="D2" s="1101" t="str">
        <f>Анкета!B41</f>
        <v>Установлено на 2015 год</v>
      </c>
      <c r="E2" s="1102"/>
      <c r="F2" s="1041"/>
      <c r="G2" s="1101" t="str">
        <f>Анкета!B42</f>
        <v>Факт 2015 год</v>
      </c>
      <c r="H2" s="1102"/>
      <c r="I2" s="1041"/>
    </row>
    <row r="3" spans="1:9" s="84" customFormat="1" ht="38.25" thickBot="1">
      <c r="A3" s="1040"/>
      <c r="B3" s="1040"/>
      <c r="C3" s="1040"/>
      <c r="D3" s="13" t="s">
        <v>3</v>
      </c>
      <c r="E3" s="14" t="s">
        <v>4</v>
      </c>
      <c r="F3" s="15" t="s">
        <v>5</v>
      </c>
      <c r="G3" s="13" t="s">
        <v>3</v>
      </c>
      <c r="H3" s="14" t="s">
        <v>4</v>
      </c>
      <c r="I3" s="15" t="s">
        <v>5</v>
      </c>
    </row>
    <row r="4" spans="1:9" ht="20.25" thickBot="1">
      <c r="A4" s="28"/>
      <c r="B4" s="1103" t="s">
        <v>80</v>
      </c>
      <c r="C4" s="1104"/>
      <c r="D4" s="1104"/>
      <c r="E4" s="1104"/>
      <c r="F4" s="1104"/>
      <c r="G4" s="1104"/>
      <c r="H4" s="1104"/>
      <c r="I4" s="1105"/>
    </row>
    <row r="5" spans="1:9" ht="18.75">
      <c r="A5" s="37" t="s">
        <v>26</v>
      </c>
      <c r="B5" s="38" t="s">
        <v>81</v>
      </c>
      <c r="C5" s="37" t="s">
        <v>28</v>
      </c>
      <c r="D5" s="39">
        <f aca="true" t="shared" si="0" ref="D5:D21">E5+F5</f>
        <v>0</v>
      </c>
      <c r="E5" s="40">
        <f>E6+E7+E8+E9+E10+E19</f>
        <v>0</v>
      </c>
      <c r="F5" s="40">
        <f>F6+F7+F8+F9+F10+F19</f>
        <v>0</v>
      </c>
      <c r="G5" s="39">
        <f>H5+I5</f>
        <v>0</v>
      </c>
      <c r="H5" s="40">
        <f>H6+H7+H8+H9+H10+H19</f>
        <v>0</v>
      </c>
      <c r="I5" s="41">
        <f>I6+I7+I8+I9+I10+I19</f>
        <v>0</v>
      </c>
    </row>
    <row r="6" spans="1:9" ht="18.75">
      <c r="A6" s="42" t="s">
        <v>82</v>
      </c>
      <c r="B6" s="8" t="s">
        <v>83</v>
      </c>
      <c r="C6" s="7" t="s">
        <v>28</v>
      </c>
      <c r="D6" s="43">
        <f t="shared" si="0"/>
        <v>0</v>
      </c>
      <c r="E6" s="119"/>
      <c r="F6" s="120"/>
      <c r="G6" s="43">
        <f aca="true" t="shared" si="1" ref="G6:G21">H6+I6</f>
        <v>0</v>
      </c>
      <c r="H6" s="44"/>
      <c r="I6" s="45"/>
    </row>
    <row r="7" spans="1:9" ht="18.75">
      <c r="A7" s="42" t="s">
        <v>84</v>
      </c>
      <c r="B7" s="8" t="s">
        <v>85</v>
      </c>
      <c r="C7" s="7" t="s">
        <v>28</v>
      </c>
      <c r="D7" s="43">
        <f t="shared" si="0"/>
        <v>0</v>
      </c>
      <c r="E7" s="119"/>
      <c r="F7" s="120"/>
      <c r="G7" s="43">
        <f t="shared" si="1"/>
        <v>0</v>
      </c>
      <c r="H7" s="44"/>
      <c r="I7" s="45"/>
    </row>
    <row r="8" spans="1:9" ht="18.75">
      <c r="A8" s="42" t="s">
        <v>86</v>
      </c>
      <c r="B8" s="8" t="s">
        <v>87</v>
      </c>
      <c r="C8" s="7" t="s">
        <v>28</v>
      </c>
      <c r="D8" s="43">
        <f t="shared" si="0"/>
        <v>0</v>
      </c>
      <c r="E8" s="119"/>
      <c r="F8" s="120"/>
      <c r="G8" s="43">
        <f t="shared" si="1"/>
        <v>0</v>
      </c>
      <c r="H8" s="44"/>
      <c r="I8" s="45"/>
    </row>
    <row r="9" spans="1:9" ht="18.75">
      <c r="A9" s="42" t="s">
        <v>88</v>
      </c>
      <c r="B9" s="8" t="s">
        <v>89</v>
      </c>
      <c r="C9" s="7" t="s">
        <v>28</v>
      </c>
      <c r="D9" s="43">
        <f t="shared" si="0"/>
        <v>0</v>
      </c>
      <c r="E9" s="119"/>
      <c r="F9" s="120"/>
      <c r="G9" s="43">
        <f t="shared" si="1"/>
        <v>0</v>
      </c>
      <c r="H9" s="44"/>
      <c r="I9" s="45"/>
    </row>
    <row r="10" spans="1:9" ht="18.75">
      <c r="A10" s="7" t="s">
        <v>90</v>
      </c>
      <c r="B10" s="8" t="s">
        <v>91</v>
      </c>
      <c r="C10" s="7" t="s">
        <v>28</v>
      </c>
      <c r="D10" s="43">
        <f t="shared" si="0"/>
        <v>0</v>
      </c>
      <c r="E10" s="119">
        <f>SUM(E11:E18)</f>
        <v>0</v>
      </c>
      <c r="F10" s="119">
        <f>SUM(F11:F18)</f>
        <v>0</v>
      </c>
      <c r="G10" s="43">
        <f t="shared" si="1"/>
        <v>0</v>
      </c>
      <c r="H10" s="119">
        <f>SUM(H11:H18)</f>
        <v>0</v>
      </c>
      <c r="I10" s="119">
        <f>SUM(I11:I18)</f>
        <v>0</v>
      </c>
    </row>
    <row r="11" spans="1:9" ht="18.75">
      <c r="A11" s="7"/>
      <c r="B11" s="877" t="s">
        <v>435</v>
      </c>
      <c r="C11" s="7"/>
      <c r="D11" s="43">
        <f t="shared" si="0"/>
        <v>0</v>
      </c>
      <c r="E11" s="119"/>
      <c r="F11" s="876"/>
      <c r="G11" s="43">
        <f t="shared" si="1"/>
        <v>0</v>
      </c>
      <c r="H11" s="44"/>
      <c r="I11" s="45"/>
    </row>
    <row r="12" spans="1:9" ht="18.75">
      <c r="A12" s="7"/>
      <c r="B12" s="8"/>
      <c r="C12" s="7"/>
      <c r="D12" s="43">
        <f t="shared" si="0"/>
        <v>0</v>
      </c>
      <c r="E12" s="119"/>
      <c r="F12" s="876"/>
      <c r="G12" s="43">
        <f t="shared" si="1"/>
        <v>0</v>
      </c>
      <c r="H12" s="44"/>
      <c r="I12" s="45"/>
    </row>
    <row r="13" spans="1:9" ht="18.75">
      <c r="A13" s="7"/>
      <c r="B13" s="8"/>
      <c r="C13" s="7"/>
      <c r="D13" s="43">
        <f t="shared" si="0"/>
        <v>0</v>
      </c>
      <c r="E13" s="119"/>
      <c r="F13" s="876"/>
      <c r="G13" s="43">
        <f t="shared" si="1"/>
        <v>0</v>
      </c>
      <c r="H13" s="44"/>
      <c r="I13" s="45"/>
    </row>
    <row r="14" spans="1:9" ht="18.75">
      <c r="A14" s="7"/>
      <c r="B14" s="8"/>
      <c r="C14" s="7"/>
      <c r="D14" s="43">
        <f t="shared" si="0"/>
        <v>0</v>
      </c>
      <c r="E14" s="119"/>
      <c r="F14" s="876"/>
      <c r="G14" s="43">
        <f t="shared" si="1"/>
        <v>0</v>
      </c>
      <c r="H14" s="44"/>
      <c r="I14" s="45"/>
    </row>
    <row r="15" spans="1:9" ht="18.75">
      <c r="A15" s="7"/>
      <c r="B15" s="8"/>
      <c r="C15" s="7"/>
      <c r="D15" s="43">
        <f t="shared" si="0"/>
        <v>0</v>
      </c>
      <c r="E15" s="119"/>
      <c r="F15" s="876"/>
      <c r="G15" s="43">
        <f t="shared" si="1"/>
        <v>0</v>
      </c>
      <c r="H15" s="44"/>
      <c r="I15" s="45"/>
    </row>
    <row r="16" spans="1:9" ht="18.75">
      <c r="A16" s="7"/>
      <c r="B16" s="8"/>
      <c r="C16" s="7"/>
      <c r="D16" s="43">
        <f t="shared" si="0"/>
        <v>0</v>
      </c>
      <c r="E16" s="119"/>
      <c r="F16" s="876"/>
      <c r="G16" s="43">
        <f t="shared" si="1"/>
        <v>0</v>
      </c>
      <c r="H16" s="44"/>
      <c r="I16" s="45"/>
    </row>
    <row r="17" spans="1:9" ht="18.75">
      <c r="A17" s="7"/>
      <c r="B17" s="8"/>
      <c r="C17" s="7"/>
      <c r="D17" s="43">
        <f t="shared" si="0"/>
        <v>0</v>
      </c>
      <c r="E17" s="119"/>
      <c r="F17" s="876"/>
      <c r="G17" s="43">
        <f t="shared" si="1"/>
        <v>0</v>
      </c>
      <c r="H17" s="44"/>
      <c r="I17" s="45"/>
    </row>
    <row r="18" spans="1:9" ht="18.75">
      <c r="A18" s="7"/>
      <c r="B18" s="8"/>
      <c r="C18" s="7"/>
      <c r="D18" s="43">
        <f t="shared" si="0"/>
        <v>0</v>
      </c>
      <c r="E18" s="119"/>
      <c r="F18" s="876"/>
      <c r="G18" s="43">
        <f t="shared" si="1"/>
        <v>0</v>
      </c>
      <c r="H18" s="44"/>
      <c r="I18" s="45"/>
    </row>
    <row r="19" spans="1:9" ht="18.75">
      <c r="A19" s="7" t="s">
        <v>92</v>
      </c>
      <c r="B19" s="8" t="s">
        <v>93</v>
      </c>
      <c r="C19" s="7" t="s">
        <v>28</v>
      </c>
      <c r="D19" s="43">
        <f t="shared" si="0"/>
        <v>0</v>
      </c>
      <c r="E19" s="119"/>
      <c r="F19" s="119"/>
      <c r="G19" s="43">
        <f t="shared" si="1"/>
        <v>0</v>
      </c>
      <c r="H19" s="119"/>
      <c r="I19" s="120"/>
    </row>
    <row r="20" spans="1:9" ht="18.75">
      <c r="A20" s="7" t="s">
        <v>94</v>
      </c>
      <c r="B20" s="8" t="s">
        <v>95</v>
      </c>
      <c r="C20" s="7" t="s">
        <v>28</v>
      </c>
      <c r="D20" s="43">
        <f t="shared" si="0"/>
        <v>0</v>
      </c>
      <c r="E20" s="119"/>
      <c r="F20" s="120"/>
      <c r="G20" s="43">
        <f t="shared" si="1"/>
        <v>0</v>
      </c>
      <c r="H20" s="44"/>
      <c r="I20" s="45"/>
    </row>
    <row r="21" spans="1:9" ht="19.5" thickBot="1">
      <c r="A21" s="26" t="s">
        <v>96</v>
      </c>
      <c r="B21" s="483" t="s">
        <v>370</v>
      </c>
      <c r="C21" s="26" t="s">
        <v>28</v>
      </c>
      <c r="D21" s="27">
        <f t="shared" si="0"/>
        <v>0</v>
      </c>
      <c r="E21" s="117"/>
      <c r="F21" s="118"/>
      <c r="G21" s="27">
        <f t="shared" si="1"/>
        <v>0</v>
      </c>
      <c r="H21" s="484"/>
      <c r="I21" s="485"/>
    </row>
    <row r="23" spans="1:2" ht="19.5" thickBot="1">
      <c r="A23" s="1034" t="s">
        <v>170</v>
      </c>
      <c r="B23" s="1034"/>
    </row>
    <row r="24" spans="1:9" ht="47.25" customHeight="1" thickBot="1">
      <c r="A24" s="1035"/>
      <c r="B24" s="1036"/>
      <c r="C24" s="1036"/>
      <c r="D24" s="1036"/>
      <c r="E24" s="1036"/>
      <c r="F24" s="1036"/>
      <c r="G24" s="1036"/>
      <c r="H24" s="1036"/>
      <c r="I24" s="1037"/>
    </row>
  </sheetData>
  <sheetProtection/>
  <mergeCells count="9">
    <mergeCell ref="B4:I4"/>
    <mergeCell ref="A23:B23"/>
    <mergeCell ref="A24:I24"/>
    <mergeCell ref="H1:I1"/>
    <mergeCell ref="C2:C3"/>
    <mergeCell ref="B2:B3"/>
    <mergeCell ref="A2:A3"/>
    <mergeCell ref="D2:F2"/>
    <mergeCell ref="G2:I2"/>
  </mergeCells>
  <printOptions horizontalCentered="1"/>
  <pageMargins left="0.1968503937007874" right="0.1968503937007874" top="1.3779527559055118" bottom="0.3937007874015748" header="0" footer="0"/>
  <pageSetup horizontalDpi="300" verticalDpi="3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M71"/>
  <sheetViews>
    <sheetView view="pageBreakPreview" zoomScaleSheetLayoutView="100"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" sqref="D4"/>
    </sheetView>
  </sheetViews>
  <sheetFormatPr defaultColWidth="9.140625" defaultRowHeight="12.75"/>
  <cols>
    <col min="1" max="1" width="9.140625" style="663" customWidth="1"/>
    <col min="2" max="2" width="8.8515625" style="664" customWidth="1"/>
    <col min="3" max="3" width="46.140625" style="663" customWidth="1"/>
    <col min="4" max="4" width="16.28125" style="663" customWidth="1"/>
    <col min="5" max="5" width="11.421875" style="663" customWidth="1"/>
    <col min="6" max="7" width="16.28125" style="663" customWidth="1"/>
    <col min="8" max="8" width="11.421875" style="663" customWidth="1"/>
    <col min="9" max="10" width="16.28125" style="663" customWidth="1"/>
    <col min="11" max="11" width="11.421875" style="663" customWidth="1"/>
    <col min="12" max="12" width="16.28125" style="663" customWidth="1"/>
    <col min="13" max="13" width="9.140625" style="666" customWidth="1"/>
    <col min="14" max="16384" width="9.140625" style="663" customWidth="1"/>
  </cols>
  <sheetData>
    <row r="1" spans="1:12" ht="18.75" customHeight="1">
      <c r="A1" s="666"/>
      <c r="B1" s="667">
        <f>Анкета!A5</f>
        <v>0</v>
      </c>
      <c r="C1" s="666"/>
      <c r="D1" s="666"/>
      <c r="E1" s="666"/>
      <c r="F1" s="666"/>
      <c r="G1" s="666"/>
      <c r="H1" s="666"/>
      <c r="I1" s="666"/>
      <c r="J1" s="666"/>
      <c r="K1" s="666"/>
      <c r="L1" s="666" t="s">
        <v>114</v>
      </c>
    </row>
    <row r="2" spans="1:12" ht="5.25" customHeight="1" thickBot="1">
      <c r="A2" s="666"/>
      <c r="B2" s="668"/>
      <c r="C2" s="666"/>
      <c r="D2" s="666"/>
      <c r="E2" s="666"/>
      <c r="F2" s="666"/>
      <c r="G2" s="666"/>
      <c r="H2" s="666"/>
      <c r="I2" s="666"/>
      <c r="J2" s="666"/>
      <c r="K2" s="666"/>
      <c r="L2" s="666"/>
    </row>
    <row r="3" spans="1:13" ht="18.75" customHeight="1">
      <c r="A3" s="666"/>
      <c r="B3" s="1109" t="s">
        <v>0</v>
      </c>
      <c r="C3" s="1111" t="s">
        <v>1</v>
      </c>
      <c r="D3" s="1106" t="s">
        <v>438</v>
      </c>
      <c r="E3" s="1107"/>
      <c r="F3" s="1108"/>
      <c r="G3" s="1113" t="s">
        <v>376</v>
      </c>
      <c r="H3" s="1114"/>
      <c r="I3" s="1115"/>
      <c r="J3" s="1113" t="s">
        <v>377</v>
      </c>
      <c r="K3" s="1114"/>
      <c r="L3" s="1115"/>
      <c r="M3" s="739" t="s">
        <v>379</v>
      </c>
    </row>
    <row r="4" spans="1:13" ht="18.75" customHeight="1" thickBot="1">
      <c r="A4" s="666"/>
      <c r="B4" s="1110"/>
      <c r="C4" s="1112"/>
      <c r="D4" s="715" t="s">
        <v>8</v>
      </c>
      <c r="E4" s="732" t="s">
        <v>105</v>
      </c>
      <c r="F4" s="669" t="s">
        <v>28</v>
      </c>
      <c r="G4" s="715" t="s">
        <v>8</v>
      </c>
      <c r="H4" s="732" t="s">
        <v>105</v>
      </c>
      <c r="I4" s="669" t="s">
        <v>28</v>
      </c>
      <c r="J4" s="715" t="s">
        <v>8</v>
      </c>
      <c r="K4" s="732" t="s">
        <v>105</v>
      </c>
      <c r="L4" s="669" t="s">
        <v>28</v>
      </c>
      <c r="M4" s="739" t="s">
        <v>8</v>
      </c>
    </row>
    <row r="5" spans="1:13" ht="15.75">
      <c r="A5" s="666"/>
      <c r="B5" s="670">
        <v>1</v>
      </c>
      <c r="C5" s="671" t="s">
        <v>309</v>
      </c>
      <c r="D5" s="716">
        <f>D7+D36</f>
        <v>0</v>
      </c>
      <c r="E5" s="878">
        <f>IF(D5=0,0,F5/D5*1000)</f>
        <v>0</v>
      </c>
      <c r="F5" s="725">
        <f>F7+F36</f>
        <v>0</v>
      </c>
      <c r="G5" s="716">
        <f>G7+G36</f>
        <v>0</v>
      </c>
      <c r="H5" s="878">
        <f>IF(G5=0,0,I5/G5*1000)</f>
        <v>0</v>
      </c>
      <c r="I5" s="725">
        <f>I7+I36</f>
        <v>0</v>
      </c>
      <c r="J5" s="716">
        <f>J7+J36</f>
        <v>0</v>
      </c>
      <c r="K5" s="878">
        <f>IF(J5=0,0,L5/J5*1000)</f>
        <v>0</v>
      </c>
      <c r="L5" s="725">
        <f>L7+L36</f>
        <v>0</v>
      </c>
      <c r="M5" s="740">
        <f>G5+J5-D5</f>
        <v>0</v>
      </c>
    </row>
    <row r="6" spans="1:13" ht="15.75">
      <c r="A6" s="666"/>
      <c r="B6" s="672"/>
      <c r="C6" s="673" t="s">
        <v>308</v>
      </c>
      <c r="D6" s="717"/>
      <c r="E6" s="879"/>
      <c r="F6" s="726"/>
      <c r="G6" s="720"/>
      <c r="H6" s="879"/>
      <c r="I6" s="726"/>
      <c r="J6" s="720"/>
      <c r="K6" s="879"/>
      <c r="L6" s="726"/>
      <c r="M6" s="740">
        <f aca="true" t="shared" si="0" ref="M6:M58">G6+J6-D6</f>
        <v>0</v>
      </c>
    </row>
    <row r="7" spans="1:13" ht="29.25" customHeight="1">
      <c r="A7" s="666"/>
      <c r="B7" s="674" t="s">
        <v>287</v>
      </c>
      <c r="C7" s="675" t="s">
        <v>357</v>
      </c>
      <c r="D7" s="718">
        <f>D8+D9+D15+D22</f>
        <v>0</v>
      </c>
      <c r="E7" s="880">
        <f>IF(D7=0,0,F7/D7*1000)</f>
        <v>0</v>
      </c>
      <c r="F7" s="727">
        <f>F8+F9+F15+F22</f>
        <v>0</v>
      </c>
      <c r="G7" s="718">
        <f>G8+G9+G15+G22</f>
        <v>0</v>
      </c>
      <c r="H7" s="880">
        <f>IF(G7=0,0,I7/G7*1000)</f>
        <v>0</v>
      </c>
      <c r="I7" s="727">
        <f>I8+I9+I15+I22</f>
        <v>0</v>
      </c>
      <c r="J7" s="718">
        <f>J8+J9+J15+J22</f>
        <v>0</v>
      </c>
      <c r="K7" s="880">
        <f>IF(J7=0,0,L7/J7*1000)</f>
        <v>0</v>
      </c>
      <c r="L7" s="727">
        <f>L8+L9+L15+L22</f>
        <v>0</v>
      </c>
      <c r="M7" s="740">
        <f t="shared" si="0"/>
        <v>0</v>
      </c>
    </row>
    <row r="8" spans="1:13" ht="13.5" customHeight="1">
      <c r="A8" s="666"/>
      <c r="B8" s="676" t="s">
        <v>290</v>
      </c>
      <c r="C8" s="677" t="s">
        <v>285</v>
      </c>
      <c r="D8" s="719">
        <f>'1,8'!I25-'1,8'!J25</f>
        <v>0</v>
      </c>
      <c r="E8" s="881">
        <f>IF(D8=0,0,F8/D8*1000)</f>
        <v>0</v>
      </c>
      <c r="F8" s="728">
        <f>I8+L8</f>
        <v>0</v>
      </c>
      <c r="G8" s="737"/>
      <c r="H8" s="881">
        <f>IF(G8=0,0,I8/G8*1000)</f>
        <v>0</v>
      </c>
      <c r="I8" s="735"/>
      <c r="J8" s="737"/>
      <c r="K8" s="881">
        <f>IF(J8=0,0,L8/J8*1000)</f>
        <v>0</v>
      </c>
      <c r="L8" s="735"/>
      <c r="M8" s="740">
        <f>G8+J8-D8</f>
        <v>0</v>
      </c>
    </row>
    <row r="9" spans="1:13" ht="25.5" customHeight="1">
      <c r="A9" s="666"/>
      <c r="B9" s="678" t="s">
        <v>288</v>
      </c>
      <c r="C9" s="679" t="s">
        <v>286</v>
      </c>
      <c r="D9" s="720">
        <f>D10+D11</f>
        <v>0</v>
      </c>
      <c r="E9" s="879">
        <f aca="true" t="shared" si="1" ref="E9:E58">IF(D9=0,0,F9/D9*1000)</f>
        <v>0</v>
      </c>
      <c r="F9" s="726">
        <f>F10+F11</f>
        <v>0</v>
      </c>
      <c r="G9" s="720">
        <f>G10+G11</f>
        <v>0</v>
      </c>
      <c r="H9" s="879">
        <f aca="true" t="shared" si="2" ref="H9:H58">IF(G9=0,0,I9/G9*1000)</f>
        <v>0</v>
      </c>
      <c r="I9" s="726">
        <f>I10+I11</f>
        <v>0</v>
      </c>
      <c r="J9" s="720">
        <f>J10+J11</f>
        <v>0</v>
      </c>
      <c r="K9" s="879">
        <f aca="true" t="shared" si="3" ref="K9:K58">IF(J9=0,0,L9/J9*1000)</f>
        <v>0</v>
      </c>
      <c r="L9" s="726">
        <f>L10+L11</f>
        <v>0</v>
      </c>
      <c r="M9" s="740">
        <f t="shared" si="0"/>
        <v>0</v>
      </c>
    </row>
    <row r="10" spans="1:13" ht="13.5" customHeight="1">
      <c r="A10" s="666"/>
      <c r="B10" s="678" t="s">
        <v>289</v>
      </c>
      <c r="C10" s="680" t="s">
        <v>275</v>
      </c>
      <c r="D10" s="719">
        <f>'1,8'!I19-'1,8'!J19</f>
        <v>0</v>
      </c>
      <c r="E10" s="881">
        <f t="shared" si="1"/>
        <v>0</v>
      </c>
      <c r="F10" s="728">
        <f>I10+L10</f>
        <v>0</v>
      </c>
      <c r="G10" s="737"/>
      <c r="H10" s="881">
        <f t="shared" si="2"/>
        <v>0</v>
      </c>
      <c r="I10" s="735"/>
      <c r="J10" s="737"/>
      <c r="K10" s="881">
        <f t="shared" si="3"/>
        <v>0</v>
      </c>
      <c r="L10" s="735"/>
      <c r="M10" s="740">
        <f t="shared" si="0"/>
        <v>0</v>
      </c>
    </row>
    <row r="11" spans="1:13" ht="12" customHeight="1">
      <c r="A11" s="666"/>
      <c r="B11" s="678" t="s">
        <v>291</v>
      </c>
      <c r="C11" s="680" t="s">
        <v>276</v>
      </c>
      <c r="D11" s="720">
        <f>SUM(D12:D14)</f>
        <v>0</v>
      </c>
      <c r="E11" s="879">
        <f t="shared" si="1"/>
        <v>0</v>
      </c>
      <c r="F11" s="726">
        <f>SUM(F12:F14)</f>
        <v>0</v>
      </c>
      <c r="G11" s="720">
        <f>SUM(G12:G14)</f>
        <v>0</v>
      </c>
      <c r="H11" s="879">
        <f t="shared" si="2"/>
        <v>0</v>
      </c>
      <c r="I11" s="726">
        <f>SUM(I12:I14)</f>
        <v>0</v>
      </c>
      <c r="J11" s="720">
        <f>SUM(J12:J14)</f>
        <v>0</v>
      </c>
      <c r="K11" s="879">
        <f t="shared" si="3"/>
        <v>0</v>
      </c>
      <c r="L11" s="726">
        <f>SUM(L12:L14)</f>
        <v>0</v>
      </c>
      <c r="M11" s="740">
        <f t="shared" si="0"/>
        <v>0</v>
      </c>
    </row>
    <row r="12" spans="1:13" s="665" customFormat="1" ht="14.25">
      <c r="A12" s="681"/>
      <c r="B12" s="682"/>
      <c r="C12" s="683" t="s">
        <v>277</v>
      </c>
      <c r="D12" s="721">
        <f>'1,8'!I21-'1,8'!J21</f>
        <v>0</v>
      </c>
      <c r="E12" s="882">
        <f t="shared" si="1"/>
        <v>0</v>
      </c>
      <c r="F12" s="729">
        <f>I12+L12</f>
        <v>0</v>
      </c>
      <c r="G12" s="738"/>
      <c r="H12" s="882">
        <f t="shared" si="2"/>
        <v>0</v>
      </c>
      <c r="I12" s="736"/>
      <c r="J12" s="738"/>
      <c r="K12" s="882">
        <f t="shared" si="3"/>
        <v>0</v>
      </c>
      <c r="L12" s="736"/>
      <c r="M12" s="740">
        <f t="shared" si="0"/>
        <v>0</v>
      </c>
    </row>
    <row r="13" spans="1:13" s="665" customFormat="1" ht="14.25">
      <c r="A13" s="681"/>
      <c r="B13" s="682"/>
      <c r="C13" s="683" t="s">
        <v>278</v>
      </c>
      <c r="D13" s="721">
        <f>'1,8'!I22-'1,8'!J22</f>
        <v>0</v>
      </c>
      <c r="E13" s="882">
        <f t="shared" si="1"/>
        <v>0</v>
      </c>
      <c r="F13" s="729">
        <f>I13+L13</f>
        <v>0</v>
      </c>
      <c r="G13" s="738"/>
      <c r="H13" s="882">
        <f t="shared" si="2"/>
        <v>0</v>
      </c>
      <c r="I13" s="736"/>
      <c r="J13" s="738"/>
      <c r="K13" s="882">
        <f t="shared" si="3"/>
        <v>0</v>
      </c>
      <c r="L13" s="736"/>
      <c r="M13" s="740">
        <f t="shared" si="0"/>
        <v>0</v>
      </c>
    </row>
    <row r="14" spans="1:13" s="665" customFormat="1" ht="14.25">
      <c r="A14" s="681"/>
      <c r="B14" s="682"/>
      <c r="C14" s="683" t="s">
        <v>279</v>
      </c>
      <c r="D14" s="721">
        <f>'1,8'!I23-'1,8'!J23</f>
        <v>0</v>
      </c>
      <c r="E14" s="882">
        <f t="shared" si="1"/>
        <v>0</v>
      </c>
      <c r="F14" s="729">
        <f>I14+L14</f>
        <v>0</v>
      </c>
      <c r="G14" s="738"/>
      <c r="H14" s="882">
        <f t="shared" si="2"/>
        <v>0</v>
      </c>
      <c r="I14" s="736"/>
      <c r="J14" s="738"/>
      <c r="K14" s="882">
        <f t="shared" si="3"/>
        <v>0</v>
      </c>
      <c r="L14" s="736"/>
      <c r="M14" s="740">
        <f t="shared" si="0"/>
        <v>0</v>
      </c>
    </row>
    <row r="15" spans="1:13" ht="25.5">
      <c r="A15" s="666"/>
      <c r="B15" s="678" t="s">
        <v>292</v>
      </c>
      <c r="C15" s="684" t="s">
        <v>280</v>
      </c>
      <c r="D15" s="720">
        <f>D16+D17</f>
        <v>0</v>
      </c>
      <c r="E15" s="879">
        <f t="shared" si="1"/>
        <v>0</v>
      </c>
      <c r="F15" s="726">
        <f>F16+F17</f>
        <v>0</v>
      </c>
      <c r="G15" s="720">
        <f>G16+G17</f>
        <v>0</v>
      </c>
      <c r="H15" s="879">
        <f t="shared" si="2"/>
        <v>0</v>
      </c>
      <c r="I15" s="726">
        <f>I16+I17</f>
        <v>0</v>
      </c>
      <c r="J15" s="720">
        <f>J16+J17</f>
        <v>0</v>
      </c>
      <c r="K15" s="879">
        <f t="shared" si="3"/>
        <v>0</v>
      </c>
      <c r="L15" s="726">
        <f>L16+L17</f>
        <v>0</v>
      </c>
      <c r="M15" s="740">
        <f t="shared" si="0"/>
        <v>0</v>
      </c>
    </row>
    <row r="16" spans="1:13" ht="12.75">
      <c r="A16" s="666"/>
      <c r="B16" s="678" t="s">
        <v>293</v>
      </c>
      <c r="C16" s="680" t="s">
        <v>275</v>
      </c>
      <c r="D16" s="720">
        <f>'1,8'!I36-'1,8'!J36</f>
        <v>0</v>
      </c>
      <c r="E16" s="881">
        <f t="shared" si="1"/>
        <v>0</v>
      </c>
      <c r="F16" s="728">
        <f>I16+L16</f>
        <v>0</v>
      </c>
      <c r="G16" s="737"/>
      <c r="H16" s="881">
        <f t="shared" si="2"/>
        <v>0</v>
      </c>
      <c r="I16" s="735"/>
      <c r="J16" s="737"/>
      <c r="K16" s="881">
        <f t="shared" si="3"/>
        <v>0</v>
      </c>
      <c r="L16" s="735"/>
      <c r="M16" s="740">
        <f t="shared" si="0"/>
        <v>0</v>
      </c>
    </row>
    <row r="17" spans="1:13" ht="12.75">
      <c r="A17" s="666"/>
      <c r="B17" s="678" t="s">
        <v>294</v>
      </c>
      <c r="C17" s="680" t="s">
        <v>276</v>
      </c>
      <c r="D17" s="720">
        <f>SUM(D18:D20)</f>
        <v>0</v>
      </c>
      <c r="E17" s="879">
        <f t="shared" si="1"/>
        <v>0</v>
      </c>
      <c r="F17" s="726">
        <f>SUM(F18:F20)</f>
        <v>0</v>
      </c>
      <c r="G17" s="720">
        <f>SUM(G18:G20)</f>
        <v>0</v>
      </c>
      <c r="H17" s="879">
        <f t="shared" si="2"/>
        <v>0</v>
      </c>
      <c r="I17" s="726">
        <f>SUM(I18:I20)</f>
        <v>0</v>
      </c>
      <c r="J17" s="720">
        <f>SUM(J18:J20)</f>
        <v>0</v>
      </c>
      <c r="K17" s="879">
        <f t="shared" si="3"/>
        <v>0</v>
      </c>
      <c r="L17" s="726">
        <f>SUM(L18:L20)</f>
        <v>0</v>
      </c>
      <c r="M17" s="740">
        <f t="shared" si="0"/>
        <v>0</v>
      </c>
    </row>
    <row r="18" spans="1:13" s="665" customFormat="1" ht="14.25">
      <c r="A18" s="681"/>
      <c r="B18" s="682"/>
      <c r="C18" s="683" t="s">
        <v>277</v>
      </c>
      <c r="D18" s="722">
        <f>'1,8'!I38-'1,8'!J38</f>
        <v>0</v>
      </c>
      <c r="E18" s="882">
        <f t="shared" si="1"/>
        <v>0</v>
      </c>
      <c r="F18" s="729">
        <f>I18+L18</f>
        <v>0</v>
      </c>
      <c r="G18" s="738"/>
      <c r="H18" s="882">
        <f t="shared" si="2"/>
        <v>0</v>
      </c>
      <c r="I18" s="736"/>
      <c r="J18" s="738"/>
      <c r="K18" s="882">
        <f t="shared" si="3"/>
        <v>0</v>
      </c>
      <c r="L18" s="736"/>
      <c r="M18" s="740">
        <f t="shared" si="0"/>
        <v>0</v>
      </c>
    </row>
    <row r="19" spans="1:13" s="665" customFormat="1" ht="14.25">
      <c r="A19" s="681"/>
      <c r="B19" s="682"/>
      <c r="C19" s="683" t="s">
        <v>278</v>
      </c>
      <c r="D19" s="722">
        <f>'1,8'!I39-'1,8'!J39</f>
        <v>0</v>
      </c>
      <c r="E19" s="882">
        <f t="shared" si="1"/>
        <v>0</v>
      </c>
      <c r="F19" s="729">
        <f>I19+L19</f>
        <v>0</v>
      </c>
      <c r="G19" s="738"/>
      <c r="H19" s="882">
        <f t="shared" si="2"/>
        <v>0</v>
      </c>
      <c r="I19" s="736"/>
      <c r="J19" s="738"/>
      <c r="K19" s="882">
        <f t="shared" si="3"/>
        <v>0</v>
      </c>
      <c r="L19" s="736"/>
      <c r="M19" s="740">
        <f t="shared" si="0"/>
        <v>0</v>
      </c>
    </row>
    <row r="20" spans="1:13" s="665" customFormat="1" ht="14.25">
      <c r="A20" s="681"/>
      <c r="B20" s="682"/>
      <c r="C20" s="683" t="s">
        <v>279</v>
      </c>
      <c r="D20" s="722">
        <f>'1,8'!I40-'1,8'!J40</f>
        <v>0</v>
      </c>
      <c r="E20" s="882">
        <f t="shared" si="1"/>
        <v>0</v>
      </c>
      <c r="F20" s="729">
        <f>I20+L20</f>
        <v>0</v>
      </c>
      <c r="G20" s="738"/>
      <c r="H20" s="882">
        <f t="shared" si="2"/>
        <v>0</v>
      </c>
      <c r="I20" s="736"/>
      <c r="J20" s="738"/>
      <c r="K20" s="882">
        <f t="shared" si="3"/>
        <v>0</v>
      </c>
      <c r="L20" s="736"/>
      <c r="M20" s="740">
        <f t="shared" si="0"/>
        <v>0</v>
      </c>
    </row>
    <row r="21" spans="1:13" s="665" customFormat="1" ht="14.25">
      <c r="A21" s="681"/>
      <c r="B21" s="682"/>
      <c r="C21" s="683" t="s">
        <v>281</v>
      </c>
      <c r="D21" s="722">
        <f>'1,8'!I41-'1,8'!J41</f>
        <v>0</v>
      </c>
      <c r="E21" s="882">
        <f t="shared" si="1"/>
        <v>0</v>
      </c>
      <c r="F21" s="729">
        <f>I21+L21</f>
        <v>0</v>
      </c>
      <c r="G21" s="738"/>
      <c r="H21" s="882">
        <f t="shared" si="2"/>
        <v>0</v>
      </c>
      <c r="I21" s="736"/>
      <c r="J21" s="738"/>
      <c r="K21" s="882">
        <f t="shared" si="3"/>
        <v>0</v>
      </c>
      <c r="L21" s="736"/>
      <c r="M21" s="740">
        <f t="shared" si="0"/>
        <v>0</v>
      </c>
    </row>
    <row r="22" spans="1:13" ht="25.5">
      <c r="A22" s="666"/>
      <c r="B22" s="678" t="s">
        <v>295</v>
      </c>
      <c r="C22" s="684" t="s">
        <v>282</v>
      </c>
      <c r="D22" s="720">
        <f>D23+D24</f>
        <v>0</v>
      </c>
      <c r="E22" s="879">
        <f t="shared" si="1"/>
        <v>0</v>
      </c>
      <c r="F22" s="726">
        <f>F23+F24</f>
        <v>0</v>
      </c>
      <c r="G22" s="720">
        <f>G23+G24</f>
        <v>0</v>
      </c>
      <c r="H22" s="879">
        <f t="shared" si="2"/>
        <v>0</v>
      </c>
      <c r="I22" s="726">
        <f>I23+I24</f>
        <v>0</v>
      </c>
      <c r="J22" s="720">
        <f>J23+J24</f>
        <v>0</v>
      </c>
      <c r="K22" s="879">
        <f t="shared" si="3"/>
        <v>0</v>
      </c>
      <c r="L22" s="726">
        <f>L23+L24</f>
        <v>0</v>
      </c>
      <c r="M22" s="740">
        <f t="shared" si="0"/>
        <v>0</v>
      </c>
    </row>
    <row r="23" spans="1:13" ht="12.75">
      <c r="A23" s="666"/>
      <c r="B23" s="678" t="s">
        <v>296</v>
      </c>
      <c r="C23" s="680" t="s">
        <v>275</v>
      </c>
      <c r="D23" s="720">
        <f>'1,8'!I28-'1,8'!J28</f>
        <v>0</v>
      </c>
      <c r="E23" s="881">
        <f t="shared" si="1"/>
        <v>0</v>
      </c>
      <c r="F23" s="728">
        <f>I23+L23</f>
        <v>0</v>
      </c>
      <c r="G23" s="737"/>
      <c r="H23" s="881">
        <f t="shared" si="2"/>
        <v>0</v>
      </c>
      <c r="I23" s="735"/>
      <c r="J23" s="737"/>
      <c r="K23" s="881">
        <f t="shared" si="3"/>
        <v>0</v>
      </c>
      <c r="L23" s="735"/>
      <c r="M23" s="740">
        <f t="shared" si="0"/>
        <v>0</v>
      </c>
    </row>
    <row r="24" spans="1:13" ht="12.75">
      <c r="A24" s="666"/>
      <c r="B24" s="678" t="s">
        <v>297</v>
      </c>
      <c r="C24" s="680" t="s">
        <v>276</v>
      </c>
      <c r="D24" s="720">
        <f>SUM(D25:D27)</f>
        <v>0</v>
      </c>
      <c r="E24" s="879">
        <f t="shared" si="1"/>
        <v>0</v>
      </c>
      <c r="F24" s="726">
        <f>SUM(F25:F27)</f>
        <v>0</v>
      </c>
      <c r="G24" s="720">
        <f>SUM(G25:G27)</f>
        <v>0</v>
      </c>
      <c r="H24" s="879">
        <f t="shared" si="2"/>
        <v>0</v>
      </c>
      <c r="I24" s="726">
        <f>SUM(I25:I27)</f>
        <v>0</v>
      </c>
      <c r="J24" s="720">
        <f>SUM(J25:J27)</f>
        <v>0</v>
      </c>
      <c r="K24" s="879">
        <f t="shared" si="3"/>
        <v>0</v>
      </c>
      <c r="L24" s="726">
        <f>SUM(L25:L27)</f>
        <v>0</v>
      </c>
      <c r="M24" s="740">
        <f t="shared" si="0"/>
        <v>0</v>
      </c>
    </row>
    <row r="25" spans="1:13" s="665" customFormat="1" ht="14.25">
      <c r="A25" s="681"/>
      <c r="B25" s="682"/>
      <c r="C25" s="683" t="s">
        <v>277</v>
      </c>
      <c r="D25" s="722">
        <f>'1,8'!I30-'1,8'!J30</f>
        <v>0</v>
      </c>
      <c r="E25" s="882">
        <f t="shared" si="1"/>
        <v>0</v>
      </c>
      <c r="F25" s="729">
        <f>I25+L25</f>
        <v>0</v>
      </c>
      <c r="G25" s="738"/>
      <c r="H25" s="882">
        <f t="shared" si="2"/>
        <v>0</v>
      </c>
      <c r="I25" s="736"/>
      <c r="J25" s="738"/>
      <c r="K25" s="882">
        <f t="shared" si="3"/>
        <v>0</v>
      </c>
      <c r="L25" s="736"/>
      <c r="M25" s="740">
        <f t="shared" si="0"/>
        <v>0</v>
      </c>
    </row>
    <row r="26" spans="1:13" s="665" customFormat="1" ht="14.25">
      <c r="A26" s="681"/>
      <c r="B26" s="682"/>
      <c r="C26" s="683" t="s">
        <v>278</v>
      </c>
      <c r="D26" s="722">
        <f>'1,8'!I31-'1,8'!J31</f>
        <v>0</v>
      </c>
      <c r="E26" s="882">
        <f t="shared" si="1"/>
        <v>0</v>
      </c>
      <c r="F26" s="729">
        <f>I26+L26</f>
        <v>0</v>
      </c>
      <c r="G26" s="738"/>
      <c r="H26" s="882">
        <f t="shared" si="2"/>
        <v>0</v>
      </c>
      <c r="I26" s="736"/>
      <c r="J26" s="738"/>
      <c r="K26" s="882">
        <f t="shared" si="3"/>
        <v>0</v>
      </c>
      <c r="L26" s="736"/>
      <c r="M26" s="740">
        <f t="shared" si="0"/>
        <v>0</v>
      </c>
    </row>
    <row r="27" spans="1:13" s="665" customFormat="1" ht="14.25">
      <c r="A27" s="681"/>
      <c r="B27" s="682"/>
      <c r="C27" s="683" t="s">
        <v>279</v>
      </c>
      <c r="D27" s="722">
        <f>'1,8'!I32-'1,8'!J32</f>
        <v>0</v>
      </c>
      <c r="E27" s="882">
        <f t="shared" si="1"/>
        <v>0</v>
      </c>
      <c r="F27" s="729">
        <f>I27+L27</f>
        <v>0</v>
      </c>
      <c r="G27" s="738"/>
      <c r="H27" s="882">
        <f t="shared" si="2"/>
        <v>0</v>
      </c>
      <c r="I27" s="736"/>
      <c r="J27" s="738"/>
      <c r="K27" s="882">
        <f t="shared" si="3"/>
        <v>0</v>
      </c>
      <c r="L27" s="736"/>
      <c r="M27" s="740">
        <f t="shared" si="0"/>
        <v>0</v>
      </c>
    </row>
    <row r="28" spans="1:13" s="665" customFormat="1" ht="14.25">
      <c r="A28" s="681"/>
      <c r="B28" s="682"/>
      <c r="C28" s="683" t="s">
        <v>281</v>
      </c>
      <c r="D28" s="722">
        <f>'1,8'!I33-'1,8'!J33</f>
        <v>0</v>
      </c>
      <c r="E28" s="882">
        <f t="shared" si="1"/>
        <v>0</v>
      </c>
      <c r="F28" s="729">
        <f>I28+L28</f>
        <v>0</v>
      </c>
      <c r="G28" s="738"/>
      <c r="H28" s="882">
        <f t="shared" si="2"/>
        <v>0</v>
      </c>
      <c r="I28" s="736"/>
      <c r="J28" s="738"/>
      <c r="K28" s="882">
        <f t="shared" si="3"/>
        <v>0</v>
      </c>
      <c r="L28" s="736"/>
      <c r="M28" s="740">
        <f t="shared" si="0"/>
        <v>0</v>
      </c>
    </row>
    <row r="29" spans="1:13" ht="25.5" hidden="1">
      <c r="A29" s="666"/>
      <c r="B29" s="678" t="s">
        <v>43</v>
      </c>
      <c r="C29" s="684" t="s">
        <v>283</v>
      </c>
      <c r="D29" s="720"/>
      <c r="E29" s="879">
        <f t="shared" si="1"/>
        <v>0</v>
      </c>
      <c r="F29" s="726"/>
      <c r="G29" s="720"/>
      <c r="H29" s="879">
        <f t="shared" si="2"/>
        <v>0</v>
      </c>
      <c r="I29" s="726"/>
      <c r="J29" s="720"/>
      <c r="K29" s="879">
        <f t="shared" si="3"/>
        <v>0</v>
      </c>
      <c r="L29" s="726"/>
      <c r="M29" s="740">
        <f t="shared" si="0"/>
        <v>0</v>
      </c>
    </row>
    <row r="30" spans="1:13" ht="12.75" hidden="1">
      <c r="A30" s="666"/>
      <c r="B30" s="678"/>
      <c r="C30" s="680" t="s">
        <v>275</v>
      </c>
      <c r="D30" s="720"/>
      <c r="E30" s="879">
        <f t="shared" si="1"/>
        <v>0</v>
      </c>
      <c r="F30" s="726"/>
      <c r="G30" s="720"/>
      <c r="H30" s="879">
        <f t="shared" si="2"/>
        <v>0</v>
      </c>
      <c r="I30" s="726"/>
      <c r="J30" s="720"/>
      <c r="K30" s="879">
        <f t="shared" si="3"/>
        <v>0</v>
      </c>
      <c r="L30" s="726"/>
      <c r="M30" s="740">
        <f t="shared" si="0"/>
        <v>0</v>
      </c>
    </row>
    <row r="31" spans="1:13" ht="12.75" hidden="1">
      <c r="A31" s="666"/>
      <c r="B31" s="678"/>
      <c r="C31" s="680" t="s">
        <v>276</v>
      </c>
      <c r="D31" s="720"/>
      <c r="E31" s="879">
        <f t="shared" si="1"/>
        <v>0</v>
      </c>
      <c r="F31" s="726"/>
      <c r="G31" s="720"/>
      <c r="H31" s="879">
        <f t="shared" si="2"/>
        <v>0</v>
      </c>
      <c r="I31" s="726"/>
      <c r="J31" s="720"/>
      <c r="K31" s="879">
        <f t="shared" si="3"/>
        <v>0</v>
      </c>
      <c r="L31" s="726"/>
      <c r="M31" s="740">
        <f t="shared" si="0"/>
        <v>0</v>
      </c>
    </row>
    <row r="32" spans="1:13" ht="14.25" hidden="1">
      <c r="A32" s="666"/>
      <c r="B32" s="678"/>
      <c r="C32" s="683" t="s">
        <v>277</v>
      </c>
      <c r="D32" s="720"/>
      <c r="E32" s="879">
        <f t="shared" si="1"/>
        <v>0</v>
      </c>
      <c r="F32" s="726"/>
      <c r="G32" s="720"/>
      <c r="H32" s="879">
        <f t="shared" si="2"/>
        <v>0</v>
      </c>
      <c r="I32" s="726"/>
      <c r="J32" s="720"/>
      <c r="K32" s="879">
        <f t="shared" si="3"/>
        <v>0</v>
      </c>
      <c r="L32" s="726"/>
      <c r="M32" s="740">
        <f t="shared" si="0"/>
        <v>0</v>
      </c>
    </row>
    <row r="33" spans="1:13" ht="14.25" hidden="1">
      <c r="A33" s="666"/>
      <c r="B33" s="678"/>
      <c r="C33" s="683" t="s">
        <v>278</v>
      </c>
      <c r="D33" s="720"/>
      <c r="E33" s="879">
        <f t="shared" si="1"/>
        <v>0</v>
      </c>
      <c r="F33" s="726"/>
      <c r="G33" s="720"/>
      <c r="H33" s="879">
        <f t="shared" si="2"/>
        <v>0</v>
      </c>
      <c r="I33" s="726"/>
      <c r="J33" s="720"/>
      <c r="K33" s="879">
        <f t="shared" si="3"/>
        <v>0</v>
      </c>
      <c r="L33" s="726"/>
      <c r="M33" s="740">
        <f t="shared" si="0"/>
        <v>0</v>
      </c>
    </row>
    <row r="34" spans="1:13" ht="14.25" hidden="1">
      <c r="A34" s="666"/>
      <c r="B34" s="678"/>
      <c r="C34" s="683" t="s">
        <v>279</v>
      </c>
      <c r="D34" s="720"/>
      <c r="E34" s="879">
        <f t="shared" si="1"/>
        <v>0</v>
      </c>
      <c r="F34" s="726"/>
      <c r="G34" s="720"/>
      <c r="H34" s="879">
        <f t="shared" si="2"/>
        <v>0</v>
      </c>
      <c r="I34" s="726"/>
      <c r="J34" s="720"/>
      <c r="K34" s="879">
        <f t="shared" si="3"/>
        <v>0</v>
      </c>
      <c r="L34" s="726"/>
      <c r="M34" s="740">
        <f t="shared" si="0"/>
        <v>0</v>
      </c>
    </row>
    <row r="35" spans="1:13" ht="14.25" hidden="1">
      <c r="A35" s="666"/>
      <c r="B35" s="678"/>
      <c r="C35" s="683" t="s">
        <v>281</v>
      </c>
      <c r="D35" s="720"/>
      <c r="E35" s="879">
        <f t="shared" si="1"/>
        <v>0</v>
      </c>
      <c r="F35" s="726"/>
      <c r="G35" s="720"/>
      <c r="H35" s="879">
        <f t="shared" si="2"/>
        <v>0</v>
      </c>
      <c r="I35" s="726"/>
      <c r="J35" s="720"/>
      <c r="K35" s="879">
        <f t="shared" si="3"/>
        <v>0</v>
      </c>
      <c r="L35" s="726"/>
      <c r="M35" s="740">
        <f t="shared" si="0"/>
        <v>0</v>
      </c>
    </row>
    <row r="36" spans="1:13" ht="30" customHeight="1">
      <c r="A36" s="666"/>
      <c r="B36" s="685" t="s">
        <v>298</v>
      </c>
      <c r="C36" s="675" t="s">
        <v>358</v>
      </c>
      <c r="D36" s="718">
        <f>D37+D38+D44+D51</f>
        <v>0</v>
      </c>
      <c r="E36" s="880">
        <f t="shared" si="1"/>
        <v>0</v>
      </c>
      <c r="F36" s="727">
        <f>F37+F38+F44+F51</f>
        <v>0</v>
      </c>
      <c r="G36" s="718">
        <f>G37+G38+G44+G51</f>
        <v>0</v>
      </c>
      <c r="H36" s="880">
        <f t="shared" si="2"/>
        <v>0</v>
      </c>
      <c r="I36" s="727">
        <f>I37+I38+I44+I51</f>
        <v>0</v>
      </c>
      <c r="J36" s="718">
        <f>J37+J38+J44+J51</f>
        <v>0</v>
      </c>
      <c r="K36" s="880">
        <f t="shared" si="3"/>
        <v>0</v>
      </c>
      <c r="L36" s="727">
        <f>L37+L38+L44+L51</f>
        <v>0</v>
      </c>
      <c r="M36" s="740">
        <f t="shared" si="0"/>
        <v>0</v>
      </c>
    </row>
    <row r="37" spans="1:13" ht="12.75">
      <c r="A37" s="666"/>
      <c r="B37" s="676" t="s">
        <v>299</v>
      </c>
      <c r="C37" s="684" t="s">
        <v>17</v>
      </c>
      <c r="D37" s="720">
        <f>'1,8'!J25</f>
        <v>0</v>
      </c>
      <c r="E37" s="881">
        <f t="shared" si="1"/>
        <v>0</v>
      </c>
      <c r="F37" s="728">
        <f>I37+L37</f>
        <v>0</v>
      </c>
      <c r="G37" s="737"/>
      <c r="H37" s="881">
        <f t="shared" si="2"/>
        <v>0</v>
      </c>
      <c r="I37" s="735"/>
      <c r="J37" s="737"/>
      <c r="K37" s="881">
        <f t="shared" si="3"/>
        <v>0</v>
      </c>
      <c r="L37" s="735"/>
      <c r="M37" s="740">
        <f t="shared" si="0"/>
        <v>0</v>
      </c>
    </row>
    <row r="38" spans="1:13" ht="25.5">
      <c r="A38" s="666"/>
      <c r="B38" s="676" t="s">
        <v>300</v>
      </c>
      <c r="C38" s="684" t="s">
        <v>274</v>
      </c>
      <c r="D38" s="720">
        <f>D39+D40</f>
        <v>0</v>
      </c>
      <c r="E38" s="879">
        <f t="shared" si="1"/>
        <v>0</v>
      </c>
      <c r="F38" s="726">
        <f>F39+F40</f>
        <v>0</v>
      </c>
      <c r="G38" s="720">
        <f>G39+G40</f>
        <v>0</v>
      </c>
      <c r="H38" s="879">
        <f t="shared" si="2"/>
        <v>0</v>
      </c>
      <c r="I38" s="726">
        <f>I39+I40</f>
        <v>0</v>
      </c>
      <c r="J38" s="720">
        <f>J39+J40</f>
        <v>0</v>
      </c>
      <c r="K38" s="879">
        <f t="shared" si="3"/>
        <v>0</v>
      </c>
      <c r="L38" s="726">
        <f>L39+L40</f>
        <v>0</v>
      </c>
      <c r="M38" s="740">
        <f t="shared" si="0"/>
        <v>0</v>
      </c>
    </row>
    <row r="39" spans="1:13" ht="12.75">
      <c r="A39" s="666"/>
      <c r="B39" s="678" t="s">
        <v>301</v>
      </c>
      <c r="C39" s="680" t="s">
        <v>275</v>
      </c>
      <c r="D39" s="720">
        <f>'1,8'!J19</f>
        <v>0</v>
      </c>
      <c r="E39" s="881">
        <f t="shared" si="1"/>
        <v>0</v>
      </c>
      <c r="F39" s="728">
        <f>I39+L39</f>
        <v>0</v>
      </c>
      <c r="G39" s="737"/>
      <c r="H39" s="881">
        <f t="shared" si="2"/>
        <v>0</v>
      </c>
      <c r="I39" s="735"/>
      <c r="J39" s="737"/>
      <c r="K39" s="881">
        <f t="shared" si="3"/>
        <v>0</v>
      </c>
      <c r="L39" s="735"/>
      <c r="M39" s="740">
        <f t="shared" si="0"/>
        <v>0</v>
      </c>
    </row>
    <row r="40" spans="1:13" ht="12.75">
      <c r="A40" s="666"/>
      <c r="B40" s="678" t="s">
        <v>302</v>
      </c>
      <c r="C40" s="680" t="s">
        <v>276</v>
      </c>
      <c r="D40" s="720">
        <f>SUM(D41:D43)</f>
        <v>0</v>
      </c>
      <c r="E40" s="879">
        <f t="shared" si="1"/>
        <v>0</v>
      </c>
      <c r="F40" s="726">
        <f>SUM(F41:F43)</f>
        <v>0</v>
      </c>
      <c r="G40" s="720">
        <f>SUM(G41:G43)</f>
        <v>0</v>
      </c>
      <c r="H40" s="879">
        <f t="shared" si="2"/>
        <v>0</v>
      </c>
      <c r="I40" s="726">
        <f>SUM(I41:I43)</f>
        <v>0</v>
      </c>
      <c r="J40" s="720">
        <f>SUM(J41:J43)</f>
        <v>0</v>
      </c>
      <c r="K40" s="879">
        <f t="shared" si="3"/>
        <v>0</v>
      </c>
      <c r="L40" s="726">
        <f>SUM(L41:L43)</f>
        <v>0</v>
      </c>
      <c r="M40" s="740">
        <f t="shared" si="0"/>
        <v>0</v>
      </c>
    </row>
    <row r="41" spans="1:13" s="665" customFormat="1" ht="14.25">
      <c r="A41" s="681"/>
      <c r="B41" s="682"/>
      <c r="C41" s="683" t="s">
        <v>277</v>
      </c>
      <c r="D41" s="722">
        <f>'1,8'!J21</f>
        <v>0</v>
      </c>
      <c r="E41" s="882">
        <f t="shared" si="1"/>
        <v>0</v>
      </c>
      <c r="F41" s="729">
        <f>I41+L41</f>
        <v>0</v>
      </c>
      <c r="G41" s="738"/>
      <c r="H41" s="882">
        <f t="shared" si="2"/>
        <v>0</v>
      </c>
      <c r="I41" s="736"/>
      <c r="J41" s="738"/>
      <c r="K41" s="882">
        <f t="shared" si="3"/>
        <v>0</v>
      </c>
      <c r="L41" s="736"/>
      <c r="M41" s="740">
        <f t="shared" si="0"/>
        <v>0</v>
      </c>
    </row>
    <row r="42" spans="1:13" s="665" customFormat="1" ht="14.25">
      <c r="A42" s="681"/>
      <c r="B42" s="682"/>
      <c r="C42" s="683" t="s">
        <v>278</v>
      </c>
      <c r="D42" s="722">
        <f>'1,8'!J22</f>
        <v>0</v>
      </c>
      <c r="E42" s="882">
        <f t="shared" si="1"/>
        <v>0</v>
      </c>
      <c r="F42" s="729">
        <f>I42+L42</f>
        <v>0</v>
      </c>
      <c r="G42" s="738"/>
      <c r="H42" s="882">
        <f t="shared" si="2"/>
        <v>0</v>
      </c>
      <c r="I42" s="736"/>
      <c r="J42" s="738"/>
      <c r="K42" s="882">
        <f t="shared" si="3"/>
        <v>0</v>
      </c>
      <c r="L42" s="736"/>
      <c r="M42" s="740">
        <f t="shared" si="0"/>
        <v>0</v>
      </c>
    </row>
    <row r="43" spans="1:13" s="665" customFormat="1" ht="14.25">
      <c r="A43" s="681"/>
      <c r="B43" s="682"/>
      <c r="C43" s="683" t="s">
        <v>279</v>
      </c>
      <c r="D43" s="722">
        <f>'1,8'!J23</f>
        <v>0</v>
      </c>
      <c r="E43" s="882">
        <f t="shared" si="1"/>
        <v>0</v>
      </c>
      <c r="F43" s="729">
        <f>I43+L43</f>
        <v>0</v>
      </c>
      <c r="G43" s="738"/>
      <c r="H43" s="882">
        <f t="shared" si="2"/>
        <v>0</v>
      </c>
      <c r="I43" s="736"/>
      <c r="J43" s="738"/>
      <c r="K43" s="882">
        <f t="shared" si="3"/>
        <v>0</v>
      </c>
      <c r="L43" s="736"/>
      <c r="M43" s="740">
        <f t="shared" si="0"/>
        <v>0</v>
      </c>
    </row>
    <row r="44" spans="1:13" ht="25.5">
      <c r="A44" s="666"/>
      <c r="B44" s="678" t="s">
        <v>303</v>
      </c>
      <c r="C44" s="684" t="s">
        <v>280</v>
      </c>
      <c r="D44" s="720">
        <f>D45+D46</f>
        <v>0</v>
      </c>
      <c r="E44" s="879">
        <f t="shared" si="1"/>
        <v>0</v>
      </c>
      <c r="F44" s="726">
        <f>F45+F46</f>
        <v>0</v>
      </c>
      <c r="G44" s="720">
        <f>G45+G46</f>
        <v>0</v>
      </c>
      <c r="H44" s="879">
        <f t="shared" si="2"/>
        <v>0</v>
      </c>
      <c r="I44" s="726">
        <f>I45+I46</f>
        <v>0</v>
      </c>
      <c r="J44" s="720">
        <f>J45+J46</f>
        <v>0</v>
      </c>
      <c r="K44" s="879">
        <f t="shared" si="3"/>
        <v>0</v>
      </c>
      <c r="L44" s="726">
        <f>L45+L46</f>
        <v>0</v>
      </c>
      <c r="M44" s="740">
        <f t="shared" si="0"/>
        <v>0</v>
      </c>
    </row>
    <row r="45" spans="1:13" ht="12.75">
      <c r="A45" s="666"/>
      <c r="B45" s="678" t="s">
        <v>304</v>
      </c>
      <c r="C45" s="680" t="s">
        <v>275</v>
      </c>
      <c r="D45" s="720">
        <f>'1,8'!J36</f>
        <v>0</v>
      </c>
      <c r="E45" s="881">
        <f t="shared" si="1"/>
        <v>0</v>
      </c>
      <c r="F45" s="728">
        <f>I45+L45</f>
        <v>0</v>
      </c>
      <c r="G45" s="737"/>
      <c r="H45" s="881">
        <f t="shared" si="2"/>
        <v>0</v>
      </c>
      <c r="I45" s="735"/>
      <c r="J45" s="737"/>
      <c r="K45" s="881">
        <f t="shared" si="3"/>
        <v>0</v>
      </c>
      <c r="L45" s="735"/>
      <c r="M45" s="740">
        <f t="shared" si="0"/>
        <v>0</v>
      </c>
    </row>
    <row r="46" spans="1:13" ht="12.75">
      <c r="A46" s="666"/>
      <c r="B46" s="678" t="s">
        <v>305</v>
      </c>
      <c r="C46" s="680" t="s">
        <v>276</v>
      </c>
      <c r="D46" s="720">
        <f>SUM(D47:D49)</f>
        <v>0</v>
      </c>
      <c r="E46" s="879">
        <f t="shared" si="1"/>
        <v>0</v>
      </c>
      <c r="F46" s="726">
        <f>SUM(F47:F49)</f>
        <v>0</v>
      </c>
      <c r="G46" s="720">
        <f>SUM(G47:G49)</f>
        <v>0</v>
      </c>
      <c r="H46" s="879">
        <f t="shared" si="2"/>
        <v>0</v>
      </c>
      <c r="I46" s="726">
        <f>SUM(I47:I49)</f>
        <v>0</v>
      </c>
      <c r="J46" s="720">
        <f>SUM(J47:J49)</f>
        <v>0</v>
      </c>
      <c r="K46" s="879">
        <f t="shared" si="3"/>
        <v>0</v>
      </c>
      <c r="L46" s="726">
        <f>SUM(L47:L49)</f>
        <v>0</v>
      </c>
      <c r="M46" s="740">
        <f t="shared" si="0"/>
        <v>0</v>
      </c>
    </row>
    <row r="47" spans="1:13" s="665" customFormat="1" ht="14.25">
      <c r="A47" s="681"/>
      <c r="B47" s="682"/>
      <c r="C47" s="683" t="s">
        <v>277</v>
      </c>
      <c r="D47" s="722">
        <f>'1,8'!J38</f>
        <v>0</v>
      </c>
      <c r="E47" s="882">
        <f t="shared" si="1"/>
        <v>0</v>
      </c>
      <c r="F47" s="729">
        <f>I47+L47</f>
        <v>0</v>
      </c>
      <c r="G47" s="738"/>
      <c r="H47" s="882">
        <f t="shared" si="2"/>
        <v>0</v>
      </c>
      <c r="I47" s="736"/>
      <c r="J47" s="738"/>
      <c r="K47" s="882">
        <f t="shared" si="3"/>
        <v>0</v>
      </c>
      <c r="L47" s="736"/>
      <c r="M47" s="740">
        <f t="shared" si="0"/>
        <v>0</v>
      </c>
    </row>
    <row r="48" spans="1:13" s="665" customFormat="1" ht="14.25">
      <c r="A48" s="681"/>
      <c r="B48" s="682"/>
      <c r="C48" s="683" t="s">
        <v>278</v>
      </c>
      <c r="D48" s="722">
        <f>'1,8'!J39</f>
        <v>0</v>
      </c>
      <c r="E48" s="882">
        <f t="shared" si="1"/>
        <v>0</v>
      </c>
      <c r="F48" s="729">
        <f>I48+L48</f>
        <v>0</v>
      </c>
      <c r="G48" s="738"/>
      <c r="H48" s="882">
        <f t="shared" si="2"/>
        <v>0</v>
      </c>
      <c r="I48" s="736"/>
      <c r="J48" s="738"/>
      <c r="K48" s="882">
        <f t="shared" si="3"/>
        <v>0</v>
      </c>
      <c r="L48" s="736"/>
      <c r="M48" s="740">
        <f t="shared" si="0"/>
        <v>0</v>
      </c>
    </row>
    <row r="49" spans="1:13" s="665" customFormat="1" ht="14.25">
      <c r="A49" s="681"/>
      <c r="B49" s="682"/>
      <c r="C49" s="683" t="s">
        <v>279</v>
      </c>
      <c r="D49" s="722">
        <f>'1,8'!J40</f>
        <v>0</v>
      </c>
      <c r="E49" s="882">
        <f t="shared" si="1"/>
        <v>0</v>
      </c>
      <c r="F49" s="729">
        <f>I49+L49</f>
        <v>0</v>
      </c>
      <c r="G49" s="738"/>
      <c r="H49" s="882">
        <f t="shared" si="2"/>
        <v>0</v>
      </c>
      <c r="I49" s="736"/>
      <c r="J49" s="738"/>
      <c r="K49" s="882">
        <f t="shared" si="3"/>
        <v>0</v>
      </c>
      <c r="L49" s="736"/>
      <c r="M49" s="740">
        <f t="shared" si="0"/>
        <v>0</v>
      </c>
    </row>
    <row r="50" spans="1:13" s="665" customFormat="1" ht="14.25">
      <c r="A50" s="681"/>
      <c r="B50" s="682"/>
      <c r="C50" s="683" t="s">
        <v>281</v>
      </c>
      <c r="D50" s="722">
        <f>'1,8'!J41</f>
        <v>0</v>
      </c>
      <c r="E50" s="882">
        <f t="shared" si="1"/>
        <v>0</v>
      </c>
      <c r="F50" s="729">
        <f>I50+L50</f>
        <v>0</v>
      </c>
      <c r="G50" s="738"/>
      <c r="H50" s="882">
        <f t="shared" si="2"/>
        <v>0</v>
      </c>
      <c r="I50" s="736"/>
      <c r="J50" s="738"/>
      <c r="K50" s="882">
        <f t="shared" si="3"/>
        <v>0</v>
      </c>
      <c r="L50" s="736"/>
      <c r="M50" s="740">
        <f t="shared" si="0"/>
        <v>0</v>
      </c>
    </row>
    <row r="51" spans="1:13" ht="25.5">
      <c r="A51" s="666"/>
      <c r="B51" s="686" t="s">
        <v>359</v>
      </c>
      <c r="C51" s="684" t="s">
        <v>282</v>
      </c>
      <c r="D51" s="720">
        <f>D52+D53+D58</f>
        <v>0</v>
      </c>
      <c r="E51" s="879">
        <f t="shared" si="1"/>
        <v>0</v>
      </c>
      <c r="F51" s="726">
        <f>F52+F53+F58</f>
        <v>0</v>
      </c>
      <c r="G51" s="720">
        <f>G52+G53+G58</f>
        <v>0</v>
      </c>
      <c r="H51" s="879">
        <f t="shared" si="2"/>
        <v>0</v>
      </c>
      <c r="I51" s="726">
        <f>I52+I53+I58</f>
        <v>0</v>
      </c>
      <c r="J51" s="720">
        <f>J52+J53+J58</f>
        <v>0</v>
      </c>
      <c r="K51" s="879">
        <f t="shared" si="3"/>
        <v>0</v>
      </c>
      <c r="L51" s="726">
        <f>L52+L53+L58</f>
        <v>0</v>
      </c>
      <c r="M51" s="740">
        <f t="shared" si="0"/>
        <v>0</v>
      </c>
    </row>
    <row r="52" spans="1:13" ht="12.75">
      <c r="A52" s="666"/>
      <c r="B52" s="686" t="s">
        <v>306</v>
      </c>
      <c r="C52" s="680" t="s">
        <v>275</v>
      </c>
      <c r="D52" s="720">
        <f>'1,8'!J28</f>
        <v>0</v>
      </c>
      <c r="E52" s="881">
        <f t="shared" si="1"/>
        <v>0</v>
      </c>
      <c r="F52" s="728">
        <f>I52+L52</f>
        <v>0</v>
      </c>
      <c r="G52" s="737"/>
      <c r="H52" s="881">
        <f t="shared" si="2"/>
        <v>0</v>
      </c>
      <c r="I52" s="735"/>
      <c r="J52" s="737"/>
      <c r="K52" s="881">
        <f t="shared" si="3"/>
        <v>0</v>
      </c>
      <c r="L52" s="735"/>
      <c r="M52" s="740">
        <f t="shared" si="0"/>
        <v>0</v>
      </c>
    </row>
    <row r="53" spans="1:13" ht="12.75">
      <c r="A53" s="666"/>
      <c r="B53" s="686" t="s">
        <v>307</v>
      </c>
      <c r="C53" s="680" t="s">
        <v>276</v>
      </c>
      <c r="D53" s="720">
        <f>SUM(D54:D56)</f>
        <v>0</v>
      </c>
      <c r="E53" s="879">
        <f t="shared" si="1"/>
        <v>0</v>
      </c>
      <c r="F53" s="726">
        <f>SUM(F54:F56)</f>
        <v>0</v>
      </c>
      <c r="G53" s="720">
        <f>SUM(G54:G56)</f>
        <v>0</v>
      </c>
      <c r="H53" s="879">
        <f t="shared" si="2"/>
        <v>0</v>
      </c>
      <c r="I53" s="726">
        <f>SUM(I54:I56)</f>
        <v>0</v>
      </c>
      <c r="J53" s="720">
        <f>SUM(J54:J56)</f>
        <v>0</v>
      </c>
      <c r="K53" s="879">
        <f t="shared" si="3"/>
        <v>0</v>
      </c>
      <c r="L53" s="726">
        <f>SUM(L54:L56)</f>
        <v>0</v>
      </c>
      <c r="M53" s="740">
        <f t="shared" si="0"/>
        <v>0</v>
      </c>
    </row>
    <row r="54" spans="1:13" s="665" customFormat="1" ht="14.25">
      <c r="A54" s="681"/>
      <c r="B54" s="682"/>
      <c r="C54" s="683" t="s">
        <v>277</v>
      </c>
      <c r="D54" s="722">
        <f>'1,8'!J30</f>
        <v>0</v>
      </c>
      <c r="E54" s="882">
        <f t="shared" si="1"/>
        <v>0</v>
      </c>
      <c r="F54" s="729">
        <f>I54+L54</f>
        <v>0</v>
      </c>
      <c r="G54" s="738"/>
      <c r="H54" s="882">
        <f t="shared" si="2"/>
        <v>0</v>
      </c>
      <c r="I54" s="736"/>
      <c r="J54" s="738"/>
      <c r="K54" s="882">
        <f t="shared" si="3"/>
        <v>0</v>
      </c>
      <c r="L54" s="736"/>
      <c r="M54" s="740">
        <f t="shared" si="0"/>
        <v>0</v>
      </c>
    </row>
    <row r="55" spans="1:13" s="665" customFormat="1" ht="14.25">
      <c r="A55" s="681"/>
      <c r="B55" s="682"/>
      <c r="C55" s="683" t="s">
        <v>278</v>
      </c>
      <c r="D55" s="722">
        <f>'1,8'!J31</f>
        <v>0</v>
      </c>
      <c r="E55" s="882">
        <f t="shared" si="1"/>
        <v>0</v>
      </c>
      <c r="F55" s="729">
        <f>I55+L55</f>
        <v>0</v>
      </c>
      <c r="G55" s="738"/>
      <c r="H55" s="882">
        <f t="shared" si="2"/>
        <v>0</v>
      </c>
      <c r="I55" s="736"/>
      <c r="J55" s="738"/>
      <c r="K55" s="882">
        <f t="shared" si="3"/>
        <v>0</v>
      </c>
      <c r="L55" s="736"/>
      <c r="M55" s="740">
        <f t="shared" si="0"/>
        <v>0</v>
      </c>
    </row>
    <row r="56" spans="1:13" s="665" customFormat="1" ht="14.25">
      <c r="A56" s="681"/>
      <c r="B56" s="682"/>
      <c r="C56" s="683" t="s">
        <v>279</v>
      </c>
      <c r="D56" s="722">
        <f>'1,8'!J32</f>
        <v>0</v>
      </c>
      <c r="E56" s="882">
        <f t="shared" si="1"/>
        <v>0</v>
      </c>
      <c r="F56" s="729">
        <f>I56+L56</f>
        <v>0</v>
      </c>
      <c r="G56" s="738"/>
      <c r="H56" s="882">
        <f t="shared" si="2"/>
        <v>0</v>
      </c>
      <c r="I56" s="736"/>
      <c r="J56" s="738"/>
      <c r="K56" s="882">
        <f t="shared" si="3"/>
        <v>0</v>
      </c>
      <c r="L56" s="736"/>
      <c r="M56" s="740">
        <f t="shared" si="0"/>
        <v>0</v>
      </c>
    </row>
    <row r="57" spans="1:13" s="665" customFormat="1" ht="14.25">
      <c r="A57" s="681"/>
      <c r="B57" s="682"/>
      <c r="C57" s="683" t="s">
        <v>281</v>
      </c>
      <c r="D57" s="722">
        <f>'1,8'!J33</f>
        <v>0</v>
      </c>
      <c r="E57" s="882">
        <f t="shared" si="1"/>
        <v>0</v>
      </c>
      <c r="F57" s="729">
        <f>I57+L57</f>
        <v>0</v>
      </c>
      <c r="G57" s="738"/>
      <c r="H57" s="882">
        <f t="shared" si="2"/>
        <v>0</v>
      </c>
      <c r="I57" s="736"/>
      <c r="J57" s="738"/>
      <c r="K57" s="882">
        <f t="shared" si="3"/>
        <v>0</v>
      </c>
      <c r="L57" s="736"/>
      <c r="M57" s="740">
        <f t="shared" si="0"/>
        <v>0</v>
      </c>
    </row>
    <row r="58" spans="1:13" s="665" customFormat="1" ht="13.5" thickBot="1">
      <c r="A58" s="681"/>
      <c r="B58" s="682" t="s">
        <v>360</v>
      </c>
      <c r="C58" s="683" t="s">
        <v>284</v>
      </c>
      <c r="D58" s="722">
        <f>'1,8'!J34</f>
        <v>0</v>
      </c>
      <c r="E58" s="882">
        <f t="shared" si="1"/>
        <v>0</v>
      </c>
      <c r="F58" s="729">
        <f>I58+L58</f>
        <v>0</v>
      </c>
      <c r="G58" s="738"/>
      <c r="H58" s="882">
        <f t="shared" si="2"/>
        <v>0</v>
      </c>
      <c r="I58" s="736"/>
      <c r="J58" s="738"/>
      <c r="K58" s="882">
        <f t="shared" si="3"/>
        <v>0</v>
      </c>
      <c r="L58" s="736"/>
      <c r="M58" s="740">
        <f t="shared" si="0"/>
        <v>0</v>
      </c>
    </row>
    <row r="59" spans="1:12" ht="26.25" hidden="1" thickBot="1">
      <c r="A59" s="666"/>
      <c r="B59" s="678"/>
      <c r="C59" s="684" t="s">
        <v>283</v>
      </c>
      <c r="D59" s="723"/>
      <c r="E59" s="883"/>
      <c r="F59" s="730"/>
      <c r="G59" s="723"/>
      <c r="H59" s="733"/>
      <c r="I59" s="730"/>
      <c r="J59" s="723"/>
      <c r="K59" s="883"/>
      <c r="L59" s="730"/>
    </row>
    <row r="60" spans="1:12" ht="13.5" hidden="1" thickBot="1">
      <c r="A60" s="666"/>
      <c r="B60" s="678"/>
      <c r="C60" s="680" t="s">
        <v>275</v>
      </c>
      <c r="D60" s="723"/>
      <c r="E60" s="883"/>
      <c r="F60" s="730"/>
      <c r="G60" s="723"/>
      <c r="H60" s="733"/>
      <c r="I60" s="730"/>
      <c r="J60" s="723"/>
      <c r="K60" s="883"/>
      <c r="L60" s="730"/>
    </row>
    <row r="61" spans="1:12" ht="13.5" hidden="1" thickBot="1">
      <c r="A61" s="666"/>
      <c r="B61" s="678"/>
      <c r="C61" s="680" t="s">
        <v>276</v>
      </c>
      <c r="D61" s="723"/>
      <c r="E61" s="883"/>
      <c r="F61" s="730"/>
      <c r="G61" s="723"/>
      <c r="H61" s="733"/>
      <c r="I61" s="730"/>
      <c r="J61" s="723"/>
      <c r="K61" s="883"/>
      <c r="L61" s="730"/>
    </row>
    <row r="62" spans="1:12" ht="15" hidden="1" thickBot="1">
      <c r="A62" s="666"/>
      <c r="B62" s="678"/>
      <c r="C62" s="683" t="s">
        <v>277</v>
      </c>
      <c r="D62" s="723"/>
      <c r="E62" s="883"/>
      <c r="F62" s="730"/>
      <c r="G62" s="723"/>
      <c r="H62" s="733"/>
      <c r="I62" s="730"/>
      <c r="J62" s="723"/>
      <c r="K62" s="883"/>
      <c r="L62" s="730"/>
    </row>
    <row r="63" spans="1:12" ht="15" hidden="1" thickBot="1">
      <c r="A63" s="666"/>
      <c r="B63" s="678"/>
      <c r="C63" s="683" t="s">
        <v>278</v>
      </c>
      <c r="D63" s="723"/>
      <c r="E63" s="883"/>
      <c r="F63" s="730"/>
      <c r="G63" s="723"/>
      <c r="H63" s="733"/>
      <c r="I63" s="730"/>
      <c r="J63" s="723"/>
      <c r="K63" s="883"/>
      <c r="L63" s="730"/>
    </row>
    <row r="64" spans="1:12" ht="15" hidden="1" thickBot="1">
      <c r="A64" s="666"/>
      <c r="B64" s="678"/>
      <c r="C64" s="683" t="s">
        <v>279</v>
      </c>
      <c r="D64" s="723"/>
      <c r="E64" s="883"/>
      <c r="F64" s="730"/>
      <c r="G64" s="723"/>
      <c r="H64" s="733"/>
      <c r="I64" s="730"/>
      <c r="J64" s="723"/>
      <c r="K64" s="883"/>
      <c r="L64" s="730"/>
    </row>
    <row r="65" spans="1:12" ht="15" hidden="1" thickBot="1">
      <c r="A65" s="666"/>
      <c r="B65" s="678"/>
      <c r="C65" s="683" t="s">
        <v>281</v>
      </c>
      <c r="D65" s="723"/>
      <c r="E65" s="883"/>
      <c r="F65" s="730"/>
      <c r="G65" s="723"/>
      <c r="H65" s="733"/>
      <c r="I65" s="730"/>
      <c r="J65" s="723"/>
      <c r="K65" s="883"/>
      <c r="L65" s="730"/>
    </row>
    <row r="66" spans="1:12" ht="13.5" hidden="1" thickBot="1">
      <c r="A66" s="666"/>
      <c r="B66" s="687"/>
      <c r="C66" s="688" t="s">
        <v>284</v>
      </c>
      <c r="D66" s="723"/>
      <c r="E66" s="883"/>
      <c r="F66" s="730"/>
      <c r="G66" s="723"/>
      <c r="H66" s="733"/>
      <c r="I66" s="730"/>
      <c r="J66" s="723"/>
      <c r="K66" s="883"/>
      <c r="L66" s="730"/>
    </row>
    <row r="67" spans="1:12" ht="26.25" thickBot="1">
      <c r="A67" s="666"/>
      <c r="B67" s="689" t="s">
        <v>310</v>
      </c>
      <c r="C67" s="690" t="s">
        <v>378</v>
      </c>
      <c r="D67" s="724" t="s">
        <v>365</v>
      </c>
      <c r="E67" s="734">
        <f>E5</f>
        <v>0</v>
      </c>
      <c r="F67" s="731" t="s">
        <v>365</v>
      </c>
      <c r="G67" s="724" t="s">
        <v>365</v>
      </c>
      <c r="H67" s="734">
        <f>H5</f>
        <v>0</v>
      </c>
      <c r="I67" s="731" t="s">
        <v>365</v>
      </c>
      <c r="J67" s="724" t="s">
        <v>365</v>
      </c>
      <c r="K67" s="734">
        <f>K5</f>
        <v>0</v>
      </c>
      <c r="L67" s="731" t="s">
        <v>365</v>
      </c>
    </row>
    <row r="68" spans="1:12" ht="12.75">
      <c r="A68" s="666"/>
      <c r="B68" s="691"/>
      <c r="C68" s="666"/>
      <c r="D68" s="666"/>
      <c r="E68" s="666"/>
      <c r="F68" s="666"/>
      <c r="G68" s="666"/>
      <c r="H68" s="666"/>
      <c r="I68" s="666"/>
      <c r="J68" s="666"/>
      <c r="K68" s="666"/>
      <c r="L68" s="666"/>
    </row>
    <row r="69" spans="1:12" ht="14.25" customHeight="1">
      <c r="A69" s="666"/>
      <c r="B69" s="692" t="s">
        <v>366</v>
      </c>
      <c r="C69" s="693"/>
      <c r="D69" s="693"/>
      <c r="E69" s="693"/>
      <c r="F69" s="693"/>
      <c r="G69" s="693"/>
      <c r="H69" s="693"/>
      <c r="I69" s="693"/>
      <c r="J69" s="693"/>
      <c r="K69" s="693"/>
      <c r="L69" s="693"/>
    </row>
    <row r="70" spans="1:12" ht="12.75">
      <c r="A70" s="666"/>
      <c r="B70" s="668"/>
      <c r="C70" s="666"/>
      <c r="D70" s="666"/>
      <c r="E70" s="666"/>
      <c r="F70" s="666"/>
      <c r="G70" s="666"/>
      <c r="H70" s="666"/>
      <c r="I70" s="666"/>
      <c r="J70" s="666"/>
      <c r="K70" s="666"/>
      <c r="L70" s="666"/>
    </row>
    <row r="71" spans="1:13" s="323" customFormat="1" ht="18.75">
      <c r="A71" s="391"/>
      <c r="B71" s="352">
        <f>Анкета!B69</f>
        <v>0</v>
      </c>
      <c r="C71" s="391"/>
      <c r="D71" s="391"/>
      <c r="E71" s="391"/>
      <c r="F71" s="353">
        <f>Анкета!E110</f>
        <v>0</v>
      </c>
      <c r="G71" s="391"/>
      <c r="H71" s="391"/>
      <c r="I71" s="353"/>
      <c r="J71" s="391"/>
      <c r="K71" s="391"/>
      <c r="L71" s="353"/>
      <c r="M71" s="391"/>
    </row>
  </sheetData>
  <sheetProtection password="C094" sheet="1"/>
  <mergeCells count="5">
    <mergeCell ref="D3:F3"/>
    <mergeCell ref="B3:B4"/>
    <mergeCell ref="C3:C4"/>
    <mergeCell ref="G3:I3"/>
    <mergeCell ref="J3:L3"/>
  </mergeCells>
  <conditionalFormatting sqref="M5:M5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0"/>
    <pageSetUpPr fitToPage="1"/>
  </sheetPr>
  <dimension ref="A1:L77"/>
  <sheetViews>
    <sheetView showGridLines="0" view="pageBreakPreview" zoomScaleSheetLayoutView="100" zoomScalePageLayoutView="0" workbookViewId="0" topLeftCell="A1">
      <pane xSplit="1" ySplit="4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:I3"/>
    </sheetView>
  </sheetViews>
  <sheetFormatPr defaultColWidth="9.140625" defaultRowHeight="12.75"/>
  <cols>
    <col min="1" max="1" width="6.7109375" style="357" customWidth="1"/>
    <col min="2" max="2" width="47.8515625" style="494" customWidth="1"/>
    <col min="3" max="3" width="11.28125" style="357" customWidth="1"/>
    <col min="4" max="4" width="11.421875" style="357" customWidth="1"/>
    <col min="5" max="5" width="11.8515625" style="357" customWidth="1"/>
    <col min="6" max="7" width="10.8515625" style="357" customWidth="1"/>
    <col min="8" max="8" width="12.57421875" style="357" customWidth="1"/>
    <col min="9" max="9" width="11.140625" style="357" customWidth="1"/>
    <col min="10" max="10" width="9.140625" style="357" customWidth="1"/>
    <col min="11" max="11" width="11.421875" style="357" customWidth="1"/>
    <col min="12" max="16384" width="9.140625" style="357" customWidth="1"/>
  </cols>
  <sheetData>
    <row r="1" spans="1:11" ht="15.75">
      <c r="A1" s="261"/>
      <c r="B1" s="500" t="s">
        <v>440</v>
      </c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3.5" thickBot="1">
      <c r="A2" s="261"/>
      <c r="B2" s="501">
        <f>Анкета!A5</f>
        <v>0</v>
      </c>
      <c r="C2" s="261"/>
      <c r="D2" s="261"/>
      <c r="E2" s="261"/>
      <c r="F2" s="261"/>
      <c r="G2" s="261"/>
      <c r="H2" s="944"/>
      <c r="I2" s="944"/>
      <c r="J2" s="261"/>
      <c r="K2" s="261"/>
    </row>
    <row r="3" spans="1:11" ht="27.75" customHeight="1" thickBot="1">
      <c r="A3" s="956" t="s">
        <v>0</v>
      </c>
      <c r="B3" s="956" t="s">
        <v>1</v>
      </c>
      <c r="C3" s="958" t="s">
        <v>2</v>
      </c>
      <c r="D3" s="950" t="str">
        <f>Анкета!B41</f>
        <v>Установлено на 2015 год</v>
      </c>
      <c r="E3" s="951"/>
      <c r="F3" s="952"/>
      <c r="G3" s="950" t="str">
        <f>Анкета!B42</f>
        <v>Факт 2015 год</v>
      </c>
      <c r="H3" s="951"/>
      <c r="I3" s="951"/>
      <c r="J3" s="954" t="s">
        <v>176</v>
      </c>
      <c r="K3" s="955"/>
    </row>
    <row r="4" spans="1:11" s="494" customFormat="1" ht="39" thickBot="1">
      <c r="A4" s="957"/>
      <c r="B4" s="957"/>
      <c r="C4" s="959"/>
      <c r="D4" s="502" t="s">
        <v>3</v>
      </c>
      <c r="E4" s="503" t="s">
        <v>4</v>
      </c>
      <c r="F4" s="504" t="s">
        <v>5</v>
      </c>
      <c r="G4" s="502" t="s">
        <v>3</v>
      </c>
      <c r="H4" s="503" t="s">
        <v>4</v>
      </c>
      <c r="I4" s="505" t="s">
        <v>5</v>
      </c>
      <c r="J4" s="502" t="s">
        <v>11</v>
      </c>
      <c r="K4" s="506" t="s">
        <v>361</v>
      </c>
    </row>
    <row r="5" spans="1:11" ht="15.75" thickBot="1">
      <c r="A5" s="507"/>
      <c r="B5" s="948" t="s">
        <v>6</v>
      </c>
      <c r="C5" s="949"/>
      <c r="D5" s="949"/>
      <c r="E5" s="949"/>
      <c r="F5" s="953"/>
      <c r="G5" s="945"/>
      <c r="H5" s="946"/>
      <c r="I5" s="946"/>
      <c r="J5" s="508"/>
      <c r="K5" s="509"/>
    </row>
    <row r="6" spans="1:11" ht="12.75">
      <c r="A6" s="510">
        <v>1</v>
      </c>
      <c r="B6" s="511" t="s">
        <v>7</v>
      </c>
      <c r="C6" s="512" t="s">
        <v>8</v>
      </c>
      <c r="D6" s="513">
        <f>D10-D9+D7</f>
        <v>0</v>
      </c>
      <c r="E6" s="514" t="s">
        <v>270</v>
      </c>
      <c r="F6" s="515" t="s">
        <v>270</v>
      </c>
      <c r="G6" s="516">
        <f>G10-G9+G7</f>
        <v>0</v>
      </c>
      <c r="H6" s="514" t="s">
        <v>270</v>
      </c>
      <c r="I6" s="517" t="s">
        <v>270</v>
      </c>
      <c r="J6" s="518">
        <f>IF(D6&gt;0,G6/D6,0)</f>
        <v>0</v>
      </c>
      <c r="K6" s="519">
        <f>G6-D6</f>
        <v>0</v>
      </c>
    </row>
    <row r="7" spans="1:11" ht="12.75">
      <c r="A7" s="520">
        <v>2</v>
      </c>
      <c r="B7" s="521" t="s">
        <v>9</v>
      </c>
      <c r="C7" s="522" t="s">
        <v>8</v>
      </c>
      <c r="D7" s="523">
        <f>'Тепловой баланс'!D6</f>
        <v>0</v>
      </c>
      <c r="E7" s="266" t="s">
        <v>270</v>
      </c>
      <c r="F7" s="524" t="s">
        <v>270</v>
      </c>
      <c r="G7" s="525">
        <f>'Тепловой баланс'!E6</f>
        <v>0</v>
      </c>
      <c r="H7" s="266" t="s">
        <v>270</v>
      </c>
      <c r="I7" s="526" t="s">
        <v>270</v>
      </c>
      <c r="J7" s="527">
        <f>IF(D7&gt;0,G7/D7,0)</f>
        <v>0</v>
      </c>
      <c r="K7" s="519">
        <f>G7-D7</f>
        <v>0</v>
      </c>
    </row>
    <row r="8" spans="1:11" ht="12.75">
      <c r="A8" s="520">
        <v>2.1</v>
      </c>
      <c r="B8" s="521" t="s">
        <v>10</v>
      </c>
      <c r="C8" s="522" t="s">
        <v>11</v>
      </c>
      <c r="D8" s="528">
        <f>IF(D6&gt;0,D7/D6,0)</f>
        <v>0</v>
      </c>
      <c r="E8" s="266" t="s">
        <v>270</v>
      </c>
      <c r="F8" s="524" t="s">
        <v>270</v>
      </c>
      <c r="G8" s="529">
        <f>IF(G6&gt;0,G7/G6,0)</f>
        <v>0</v>
      </c>
      <c r="H8" s="266" t="s">
        <v>270</v>
      </c>
      <c r="I8" s="526" t="s">
        <v>270</v>
      </c>
      <c r="J8" s="527">
        <f aca="true" t="shared" si="0" ref="J8:J18">IF(D8&gt;0,G8/D8,0)</f>
        <v>0</v>
      </c>
      <c r="K8" s="530"/>
    </row>
    <row r="9" spans="1:11" ht="12.75">
      <c r="A9" s="520">
        <v>3</v>
      </c>
      <c r="B9" s="521" t="s">
        <v>12</v>
      </c>
      <c r="C9" s="522" t="s">
        <v>8</v>
      </c>
      <c r="D9" s="523">
        <f>'Тепловой баланс'!D8</f>
        <v>0</v>
      </c>
      <c r="E9" s="266" t="s">
        <v>270</v>
      </c>
      <c r="F9" s="524" t="s">
        <v>270</v>
      </c>
      <c r="G9" s="525">
        <f>'Тепловой баланс'!E8</f>
        <v>0</v>
      </c>
      <c r="H9" s="266" t="s">
        <v>270</v>
      </c>
      <c r="I9" s="526" t="s">
        <v>270</v>
      </c>
      <c r="J9" s="527">
        <f t="shared" si="0"/>
        <v>0</v>
      </c>
      <c r="K9" s="519">
        <f>G9-D9</f>
        <v>0</v>
      </c>
    </row>
    <row r="10" spans="1:11" ht="12.75">
      <c r="A10" s="520">
        <v>4</v>
      </c>
      <c r="B10" s="521" t="s">
        <v>13</v>
      </c>
      <c r="C10" s="522" t="s">
        <v>8</v>
      </c>
      <c r="D10" s="523">
        <f>D13+D11</f>
        <v>0</v>
      </c>
      <c r="E10" s="266" t="s">
        <v>270</v>
      </c>
      <c r="F10" s="524" t="s">
        <v>270</v>
      </c>
      <c r="G10" s="531">
        <f>G13+G11</f>
        <v>0</v>
      </c>
      <c r="H10" s="266" t="s">
        <v>270</v>
      </c>
      <c r="I10" s="526" t="s">
        <v>270</v>
      </c>
      <c r="J10" s="527">
        <f t="shared" si="0"/>
        <v>0</v>
      </c>
      <c r="K10" s="519">
        <f>G10-D10</f>
        <v>0</v>
      </c>
    </row>
    <row r="11" spans="1:11" ht="12.75">
      <c r="A11" s="520">
        <v>5</v>
      </c>
      <c r="B11" s="521" t="s">
        <v>14</v>
      </c>
      <c r="C11" s="522" t="s">
        <v>8</v>
      </c>
      <c r="D11" s="523">
        <f>'Тепловой баланс'!D10</f>
        <v>0</v>
      </c>
      <c r="E11" s="266" t="s">
        <v>270</v>
      </c>
      <c r="F11" s="524" t="s">
        <v>270</v>
      </c>
      <c r="G11" s="525">
        <f>'Тепловой баланс'!E10</f>
        <v>0</v>
      </c>
      <c r="H11" s="266" t="s">
        <v>270</v>
      </c>
      <c r="I11" s="526" t="s">
        <v>270</v>
      </c>
      <c r="J11" s="527">
        <f t="shared" si="0"/>
        <v>0</v>
      </c>
      <c r="K11" s="519">
        <f>G11-D11</f>
        <v>0</v>
      </c>
    </row>
    <row r="12" spans="1:11" ht="12.75">
      <c r="A12" s="520">
        <v>5.1</v>
      </c>
      <c r="B12" s="521" t="s">
        <v>10</v>
      </c>
      <c r="C12" s="522" t="s">
        <v>11</v>
      </c>
      <c r="D12" s="528">
        <f>IF(D10&gt;0,D11/D10,0)</f>
        <v>0</v>
      </c>
      <c r="E12" s="266" t="s">
        <v>270</v>
      </c>
      <c r="F12" s="524" t="s">
        <v>270</v>
      </c>
      <c r="G12" s="529">
        <f>IF(G10&gt;0,G11/G10,0)</f>
        <v>0</v>
      </c>
      <c r="H12" s="266" t="s">
        <v>270</v>
      </c>
      <c r="I12" s="526" t="s">
        <v>270</v>
      </c>
      <c r="J12" s="527">
        <f t="shared" si="0"/>
        <v>0</v>
      </c>
      <c r="K12" s="530"/>
    </row>
    <row r="13" spans="1:11" ht="12.75">
      <c r="A13" s="532">
        <v>6</v>
      </c>
      <c r="B13" s="533" t="s">
        <v>15</v>
      </c>
      <c r="C13" s="534" t="s">
        <v>8</v>
      </c>
      <c r="D13" s="535">
        <f>D14+D15+D16+D17+D18</f>
        <v>0</v>
      </c>
      <c r="E13" s="266" t="s">
        <v>270</v>
      </c>
      <c r="F13" s="524" t="s">
        <v>270</v>
      </c>
      <c r="G13" s="536">
        <f>G14+G15+G16+G17+G18</f>
        <v>0</v>
      </c>
      <c r="H13" s="266" t="s">
        <v>270</v>
      </c>
      <c r="I13" s="526" t="s">
        <v>270</v>
      </c>
      <c r="J13" s="527">
        <f t="shared" si="0"/>
        <v>0</v>
      </c>
      <c r="K13" s="519">
        <f aca="true" t="shared" si="1" ref="K13:K18">G13-D13</f>
        <v>0</v>
      </c>
    </row>
    <row r="14" spans="1:11" ht="12.75">
      <c r="A14" s="520" t="s">
        <v>16</v>
      </c>
      <c r="B14" s="521" t="s">
        <v>17</v>
      </c>
      <c r="C14" s="522" t="s">
        <v>8</v>
      </c>
      <c r="D14" s="523">
        <f>'Тепловой баланс'!D13</f>
        <v>0</v>
      </c>
      <c r="E14" s="266" t="s">
        <v>270</v>
      </c>
      <c r="F14" s="524" t="s">
        <v>270</v>
      </c>
      <c r="G14" s="537">
        <f>'Тепловой баланс'!E13</f>
        <v>0</v>
      </c>
      <c r="H14" s="266" t="s">
        <v>270</v>
      </c>
      <c r="I14" s="526" t="s">
        <v>270</v>
      </c>
      <c r="J14" s="527">
        <f t="shared" si="0"/>
        <v>0</v>
      </c>
      <c r="K14" s="519">
        <f t="shared" si="1"/>
        <v>0</v>
      </c>
    </row>
    <row r="15" spans="1:11" ht="12.75">
      <c r="A15" s="520" t="s">
        <v>18</v>
      </c>
      <c r="B15" s="521" t="s">
        <v>19</v>
      </c>
      <c r="C15" s="522" t="s">
        <v>8</v>
      </c>
      <c r="D15" s="523">
        <f>'Тепловой баланс'!D14</f>
        <v>0</v>
      </c>
      <c r="E15" s="266" t="s">
        <v>270</v>
      </c>
      <c r="F15" s="524" t="s">
        <v>270</v>
      </c>
      <c r="G15" s="531">
        <f>'Тепловой баланс'!E14</f>
        <v>0</v>
      </c>
      <c r="H15" s="266" t="s">
        <v>270</v>
      </c>
      <c r="I15" s="526" t="s">
        <v>270</v>
      </c>
      <c r="J15" s="527">
        <f t="shared" si="0"/>
        <v>0</v>
      </c>
      <c r="K15" s="519">
        <f t="shared" si="1"/>
        <v>0</v>
      </c>
    </row>
    <row r="16" spans="1:11" ht="12.75">
      <c r="A16" s="520" t="s">
        <v>20</v>
      </c>
      <c r="B16" s="521" t="s">
        <v>21</v>
      </c>
      <c r="C16" s="522" t="s">
        <v>8</v>
      </c>
      <c r="D16" s="523">
        <f>'Тепловой баланс'!D15</f>
        <v>0</v>
      </c>
      <c r="E16" s="266" t="s">
        <v>270</v>
      </c>
      <c r="F16" s="524" t="s">
        <v>270</v>
      </c>
      <c r="G16" s="531">
        <f>'Тепловой баланс'!E15</f>
        <v>0</v>
      </c>
      <c r="H16" s="266" t="s">
        <v>270</v>
      </c>
      <c r="I16" s="526" t="s">
        <v>270</v>
      </c>
      <c r="J16" s="527">
        <f t="shared" si="0"/>
        <v>0</v>
      </c>
      <c r="K16" s="519">
        <f t="shared" si="1"/>
        <v>0</v>
      </c>
    </row>
    <row r="17" spans="1:11" ht="12.75">
      <c r="A17" s="520" t="s">
        <v>22</v>
      </c>
      <c r="B17" s="521" t="s">
        <v>23</v>
      </c>
      <c r="C17" s="522" t="s">
        <v>8</v>
      </c>
      <c r="D17" s="523">
        <f>'Тепловой баланс'!D16</f>
        <v>0</v>
      </c>
      <c r="E17" s="266" t="s">
        <v>270</v>
      </c>
      <c r="F17" s="524" t="s">
        <v>270</v>
      </c>
      <c r="G17" s="531">
        <f>'Тепловой баланс'!E16</f>
        <v>0</v>
      </c>
      <c r="H17" s="266" t="s">
        <v>270</v>
      </c>
      <c r="I17" s="526" t="s">
        <v>270</v>
      </c>
      <c r="J17" s="527">
        <f t="shared" si="0"/>
        <v>0</v>
      </c>
      <c r="K17" s="519">
        <f t="shared" si="1"/>
        <v>0</v>
      </c>
    </row>
    <row r="18" spans="1:11" ht="13.5" thickBot="1">
      <c r="A18" s="538" t="s">
        <v>24</v>
      </c>
      <c r="B18" s="539" t="s">
        <v>110</v>
      </c>
      <c r="C18" s="540" t="s">
        <v>8</v>
      </c>
      <c r="D18" s="523">
        <f>'Тепловой баланс'!D17</f>
        <v>0</v>
      </c>
      <c r="E18" s="266" t="s">
        <v>270</v>
      </c>
      <c r="F18" s="524" t="s">
        <v>270</v>
      </c>
      <c r="G18" s="541">
        <f>'Тепловой баланс'!E17</f>
        <v>0</v>
      </c>
      <c r="H18" s="542" t="s">
        <v>270</v>
      </c>
      <c r="I18" s="543" t="s">
        <v>270</v>
      </c>
      <c r="J18" s="544">
        <f t="shared" si="0"/>
        <v>0</v>
      </c>
      <c r="K18" s="519">
        <f t="shared" si="1"/>
        <v>0</v>
      </c>
    </row>
    <row r="19" spans="1:11" ht="15.75" thickBot="1">
      <c r="A19" s="545"/>
      <c r="B19" s="948" t="s">
        <v>25</v>
      </c>
      <c r="C19" s="949"/>
      <c r="D19" s="949"/>
      <c r="E19" s="949"/>
      <c r="F19" s="953"/>
      <c r="G19" s="945"/>
      <c r="H19" s="946"/>
      <c r="I19" s="946"/>
      <c r="J19" s="546"/>
      <c r="K19" s="509"/>
    </row>
    <row r="20" spans="1:11" ht="12.75">
      <c r="A20" s="547" t="s">
        <v>26</v>
      </c>
      <c r="B20" s="548" t="s">
        <v>27</v>
      </c>
      <c r="C20" s="549" t="s">
        <v>28</v>
      </c>
      <c r="D20" s="550">
        <f>E20+F20</f>
        <v>0</v>
      </c>
      <c r="E20" s="551">
        <f>E21+E24</f>
        <v>0</v>
      </c>
      <c r="F20" s="552">
        <f>F21+F24</f>
        <v>0</v>
      </c>
      <c r="G20" s="550">
        <f>H20+I20</f>
        <v>0</v>
      </c>
      <c r="H20" s="551">
        <f>H21+H24</f>
        <v>0</v>
      </c>
      <c r="I20" s="553">
        <f>I21+I24</f>
        <v>0</v>
      </c>
      <c r="J20" s="554">
        <f aca="true" t="shared" si="2" ref="J20:J58">IF(D20&gt;0,G20/D20,0)</f>
        <v>0</v>
      </c>
      <c r="K20" s="555">
        <f aca="true" t="shared" si="3" ref="K20:K43">G20-D20</f>
        <v>0</v>
      </c>
    </row>
    <row r="21" spans="1:11" ht="12.75">
      <c r="A21" s="556"/>
      <c r="B21" s="557" t="s">
        <v>29</v>
      </c>
      <c r="C21" s="520" t="s">
        <v>28</v>
      </c>
      <c r="D21" s="531">
        <f>E21+F21</f>
        <v>0</v>
      </c>
      <c r="E21" s="558">
        <f>E22*E23/1000</f>
        <v>0</v>
      </c>
      <c r="F21" s="559">
        <f>F22*F23/1000</f>
        <v>0</v>
      </c>
      <c r="G21" s="531">
        <f>H21+I21</f>
        <v>0</v>
      </c>
      <c r="H21" s="558">
        <f>H22*H23/1000</f>
        <v>0</v>
      </c>
      <c r="I21" s="560">
        <f>I22*I23/1000</f>
        <v>0</v>
      </c>
      <c r="J21" s="527">
        <f t="shared" si="2"/>
        <v>0</v>
      </c>
      <c r="K21" s="561">
        <f t="shared" si="3"/>
        <v>0</v>
      </c>
    </row>
    <row r="22" spans="1:11" s="495" customFormat="1" ht="12.75">
      <c r="A22" s="562"/>
      <c r="B22" s="563" t="s">
        <v>30</v>
      </c>
      <c r="C22" s="564" t="s">
        <v>31</v>
      </c>
      <c r="D22" s="565">
        <f>E22+F22</f>
        <v>0</v>
      </c>
      <c r="E22" s="566">
        <f>'Основ мат'!E7</f>
        <v>0</v>
      </c>
      <c r="F22" s="567">
        <f>'Основ мат'!F7</f>
        <v>0</v>
      </c>
      <c r="G22" s="565">
        <f>H22+I22</f>
        <v>0</v>
      </c>
      <c r="H22" s="566">
        <f>'Основ мат'!H7</f>
        <v>0</v>
      </c>
      <c r="I22" s="568">
        <f>'Основ мат'!I7</f>
        <v>0</v>
      </c>
      <c r="J22" s="569">
        <f t="shared" si="2"/>
        <v>0</v>
      </c>
      <c r="K22" s="570">
        <f t="shared" si="3"/>
        <v>0</v>
      </c>
    </row>
    <row r="23" spans="1:11" s="495" customFormat="1" ht="12.75">
      <c r="A23" s="562"/>
      <c r="B23" s="563" t="s">
        <v>32</v>
      </c>
      <c r="C23" s="564" t="s">
        <v>33</v>
      </c>
      <c r="D23" s="565">
        <f>'Основ мат'!D8</f>
        <v>0</v>
      </c>
      <c r="E23" s="566">
        <f>'Основ мат'!E8</f>
        <v>0</v>
      </c>
      <c r="F23" s="567">
        <f>'Основ мат'!F8</f>
        <v>0</v>
      </c>
      <c r="G23" s="565">
        <f>'Основ мат'!G8</f>
        <v>0</v>
      </c>
      <c r="H23" s="566">
        <f>'Основ мат'!H8</f>
        <v>0</v>
      </c>
      <c r="I23" s="568">
        <f>'Основ мат'!I8</f>
        <v>0</v>
      </c>
      <c r="J23" s="569">
        <f t="shared" si="2"/>
        <v>0</v>
      </c>
      <c r="K23" s="570">
        <f t="shared" si="3"/>
        <v>0</v>
      </c>
    </row>
    <row r="24" spans="1:11" ht="12.75">
      <c r="A24" s="556"/>
      <c r="B24" s="557" t="s">
        <v>34</v>
      </c>
      <c r="C24" s="520" t="s">
        <v>28</v>
      </c>
      <c r="D24" s="531">
        <f>E24+F24</f>
        <v>0</v>
      </c>
      <c r="E24" s="558">
        <f>E25*E26/1000</f>
        <v>0</v>
      </c>
      <c r="F24" s="559">
        <f>F25*F26/1000</f>
        <v>0</v>
      </c>
      <c r="G24" s="531">
        <f>H24+I24</f>
        <v>0</v>
      </c>
      <c r="H24" s="558">
        <f>H25*H26/1000</f>
        <v>0</v>
      </c>
      <c r="I24" s="560">
        <f>I25*I26/1000</f>
        <v>0</v>
      </c>
      <c r="J24" s="527">
        <f t="shared" si="2"/>
        <v>0</v>
      </c>
      <c r="K24" s="561">
        <f t="shared" si="3"/>
        <v>0</v>
      </c>
    </row>
    <row r="25" spans="1:11" s="495" customFormat="1" ht="12.75">
      <c r="A25" s="562"/>
      <c r="B25" s="563" t="s">
        <v>35</v>
      </c>
      <c r="C25" s="564" t="s">
        <v>31</v>
      </c>
      <c r="D25" s="565">
        <f>E25+F25</f>
        <v>0</v>
      </c>
      <c r="E25" s="566">
        <f>'Основ мат'!E13</f>
        <v>0</v>
      </c>
      <c r="F25" s="567">
        <f>'Основ мат'!F13</f>
        <v>0</v>
      </c>
      <c r="G25" s="565">
        <f>H25+I25</f>
        <v>0</v>
      </c>
      <c r="H25" s="566">
        <f>'Основ мат'!H13</f>
        <v>0</v>
      </c>
      <c r="I25" s="568">
        <f>'Основ мат'!I13</f>
        <v>0</v>
      </c>
      <c r="J25" s="569">
        <f t="shared" si="2"/>
        <v>0</v>
      </c>
      <c r="K25" s="570">
        <f t="shared" si="3"/>
        <v>0</v>
      </c>
    </row>
    <row r="26" spans="1:11" s="495" customFormat="1" ht="13.5" thickBot="1">
      <c r="A26" s="571"/>
      <c r="B26" s="572" t="s">
        <v>36</v>
      </c>
      <c r="C26" s="573" t="s">
        <v>33</v>
      </c>
      <c r="D26" s="574">
        <f>'Основ мат'!D14</f>
        <v>0</v>
      </c>
      <c r="E26" s="566">
        <f>'Основ мат'!E14</f>
        <v>0</v>
      </c>
      <c r="F26" s="567">
        <f>'Основ мат'!F14</f>
        <v>0</v>
      </c>
      <c r="G26" s="575">
        <f>'Основ мат'!G14</f>
        <v>0</v>
      </c>
      <c r="H26" s="566">
        <f>'Основ мат'!H14</f>
        <v>0</v>
      </c>
      <c r="I26" s="568">
        <f>'Основ мат'!I14</f>
        <v>0</v>
      </c>
      <c r="J26" s="576">
        <f t="shared" si="2"/>
        <v>0</v>
      </c>
      <c r="K26" s="577">
        <f t="shared" si="3"/>
        <v>0</v>
      </c>
    </row>
    <row r="27" spans="1:11" ht="17.25" customHeight="1" thickBot="1">
      <c r="A27" s="578" t="s">
        <v>37</v>
      </c>
      <c r="B27" s="548" t="s">
        <v>123</v>
      </c>
      <c r="C27" s="549" t="s">
        <v>28</v>
      </c>
      <c r="D27" s="550">
        <f>F27+E27</f>
        <v>0</v>
      </c>
      <c r="E27" s="551">
        <f>'Вспом мат'!E4</f>
        <v>0</v>
      </c>
      <c r="F27" s="552">
        <f>'Вспом мат'!F4</f>
        <v>0</v>
      </c>
      <c r="G27" s="550">
        <f>I27+H27</f>
        <v>0</v>
      </c>
      <c r="H27" s="551">
        <f>'Вспом мат'!H4</f>
        <v>0</v>
      </c>
      <c r="I27" s="553">
        <f>'Вспом мат'!I4</f>
        <v>0</v>
      </c>
      <c r="J27" s="579">
        <f t="shared" si="2"/>
        <v>0</v>
      </c>
      <c r="K27" s="580">
        <f t="shared" si="3"/>
        <v>0</v>
      </c>
    </row>
    <row r="28" spans="1:11" ht="18.75" customHeight="1" thickBot="1">
      <c r="A28" s="578" t="s">
        <v>39</v>
      </c>
      <c r="B28" s="581" t="s">
        <v>380</v>
      </c>
      <c r="C28" s="582" t="s">
        <v>28</v>
      </c>
      <c r="D28" s="550">
        <f>F28+E28</f>
        <v>0</v>
      </c>
      <c r="E28" s="551">
        <f>'Раб и усл'!E4</f>
        <v>0</v>
      </c>
      <c r="F28" s="552">
        <f>'Раб и усл'!F4</f>
        <v>0</v>
      </c>
      <c r="G28" s="550">
        <f>I28+H28</f>
        <v>0</v>
      </c>
      <c r="H28" s="551">
        <f>'Раб и усл'!H4</f>
        <v>0</v>
      </c>
      <c r="I28" s="553">
        <f>'Раб и усл'!I4</f>
        <v>0</v>
      </c>
      <c r="J28" s="579">
        <f t="shared" si="2"/>
        <v>0</v>
      </c>
      <c r="K28" s="580">
        <f t="shared" si="3"/>
        <v>0</v>
      </c>
    </row>
    <row r="29" spans="1:11" ht="18.75" customHeight="1" thickBot="1">
      <c r="A29" s="578" t="s">
        <v>41</v>
      </c>
      <c r="B29" s="548" t="s">
        <v>12</v>
      </c>
      <c r="C29" s="549" t="s">
        <v>28</v>
      </c>
      <c r="D29" s="550">
        <f>F29+E29</f>
        <v>0</v>
      </c>
      <c r="E29" s="551">
        <f>'Покуп тепло'!D3</f>
        <v>0</v>
      </c>
      <c r="F29" s="552">
        <v>0</v>
      </c>
      <c r="G29" s="550">
        <f>I29+H29</f>
        <v>0</v>
      </c>
      <c r="H29" s="551">
        <f>'Покуп тепло'!E3</f>
        <v>0</v>
      </c>
      <c r="I29" s="553">
        <v>0</v>
      </c>
      <c r="J29" s="579">
        <f t="shared" si="2"/>
        <v>0</v>
      </c>
      <c r="K29" s="580">
        <f t="shared" si="3"/>
        <v>0</v>
      </c>
    </row>
    <row r="30" spans="1:11" ht="15.75" customHeight="1">
      <c r="A30" s="578" t="s">
        <v>43</v>
      </c>
      <c r="B30" s="548" t="s">
        <v>44</v>
      </c>
      <c r="C30" s="549" t="s">
        <v>28</v>
      </c>
      <c r="D30" s="550">
        <f>E30+F30</f>
        <v>0</v>
      </c>
      <c r="E30" s="551">
        <f>Топливо!D3</f>
        <v>0</v>
      </c>
      <c r="F30" s="552">
        <v>0</v>
      </c>
      <c r="G30" s="550">
        <f>H30+I30</f>
        <v>0</v>
      </c>
      <c r="H30" s="551">
        <f>Топливо!E3</f>
        <v>0</v>
      </c>
      <c r="I30" s="553">
        <v>0</v>
      </c>
      <c r="J30" s="554">
        <f t="shared" si="2"/>
        <v>0</v>
      </c>
      <c r="K30" s="555">
        <f t="shared" si="3"/>
        <v>0</v>
      </c>
    </row>
    <row r="31" spans="1:11" ht="12.75" hidden="1">
      <c r="A31" s="583"/>
      <c r="B31" s="557" t="s">
        <v>45</v>
      </c>
      <c r="C31" s="564" t="s">
        <v>46</v>
      </c>
      <c r="D31" s="584" t="str">
        <f>E31</f>
        <v>х</v>
      </c>
      <c r="E31" s="585" t="str">
        <f>Топливо!D4</f>
        <v>х</v>
      </c>
      <c r="F31" s="524" t="s">
        <v>270</v>
      </c>
      <c r="G31" s="584" t="str">
        <f>H31</f>
        <v>х</v>
      </c>
      <c r="H31" s="585" t="str">
        <f>Топливо!E4</f>
        <v>х</v>
      </c>
      <c r="I31" s="524" t="s">
        <v>270</v>
      </c>
      <c r="J31" s="586" t="s">
        <v>270</v>
      </c>
      <c r="K31" s="587" t="s">
        <v>270</v>
      </c>
    </row>
    <row r="32" spans="1:11" ht="12.75" hidden="1">
      <c r="A32" s="583"/>
      <c r="B32" s="557" t="s">
        <v>47</v>
      </c>
      <c r="C32" s="564" t="s">
        <v>48</v>
      </c>
      <c r="D32" s="584" t="str">
        <f>E32</f>
        <v>х</v>
      </c>
      <c r="E32" s="585" t="str">
        <f>Топливо!D5</f>
        <v>х</v>
      </c>
      <c r="F32" s="524" t="s">
        <v>270</v>
      </c>
      <c r="G32" s="584" t="str">
        <f>H32</f>
        <v>х</v>
      </c>
      <c r="H32" s="585" t="str">
        <f>Топливо!E5</f>
        <v>х</v>
      </c>
      <c r="I32" s="524" t="s">
        <v>270</v>
      </c>
      <c r="J32" s="586" t="s">
        <v>270</v>
      </c>
      <c r="K32" s="587" t="s">
        <v>270</v>
      </c>
    </row>
    <row r="33" spans="1:11" ht="12.75" hidden="1">
      <c r="A33" s="583"/>
      <c r="B33" s="557" t="s">
        <v>49</v>
      </c>
      <c r="C33" s="564"/>
      <c r="D33" s="584" t="str">
        <f>E33</f>
        <v>х</v>
      </c>
      <c r="E33" s="585" t="str">
        <f>Топливо!D6</f>
        <v>х</v>
      </c>
      <c r="F33" s="524" t="s">
        <v>270</v>
      </c>
      <c r="G33" s="584" t="str">
        <f>H33</f>
        <v>х</v>
      </c>
      <c r="H33" s="585" t="str">
        <f>Топливо!E6</f>
        <v>х</v>
      </c>
      <c r="I33" s="524" t="s">
        <v>270</v>
      </c>
      <c r="J33" s="586" t="s">
        <v>270</v>
      </c>
      <c r="K33" s="587" t="s">
        <v>270</v>
      </c>
    </row>
    <row r="34" spans="1:11" ht="12.75">
      <c r="A34" s="583"/>
      <c r="B34" s="557" t="s">
        <v>50</v>
      </c>
      <c r="C34" s="564" t="s">
        <v>51</v>
      </c>
      <c r="D34" s="565">
        <f>E34</f>
        <v>0</v>
      </c>
      <c r="E34" s="566">
        <f>Топливо!D7</f>
        <v>0</v>
      </c>
      <c r="F34" s="524" t="s">
        <v>270</v>
      </c>
      <c r="G34" s="565">
        <f>H34</f>
        <v>0</v>
      </c>
      <c r="H34" s="566">
        <f>Топливо!E7</f>
        <v>0</v>
      </c>
      <c r="I34" s="524" t="s">
        <v>270</v>
      </c>
      <c r="J34" s="527">
        <f t="shared" si="2"/>
        <v>0</v>
      </c>
      <c r="K34" s="561">
        <f t="shared" si="3"/>
        <v>0</v>
      </c>
    </row>
    <row r="35" spans="1:11" ht="13.5" thickBot="1">
      <c r="A35" s="588"/>
      <c r="B35" s="589" t="s">
        <v>52</v>
      </c>
      <c r="C35" s="590" t="s">
        <v>53</v>
      </c>
      <c r="D35" s="565">
        <f>E35</f>
        <v>0</v>
      </c>
      <c r="E35" s="566">
        <f>Топливо!D8</f>
        <v>0</v>
      </c>
      <c r="F35" s="524" t="s">
        <v>270</v>
      </c>
      <c r="G35" s="565">
        <f>H35</f>
        <v>0</v>
      </c>
      <c r="H35" s="566">
        <f>Топливо!E8</f>
        <v>0</v>
      </c>
      <c r="I35" s="524" t="s">
        <v>270</v>
      </c>
      <c r="J35" s="591">
        <f t="shared" si="2"/>
        <v>0</v>
      </c>
      <c r="K35" s="592">
        <f t="shared" si="3"/>
        <v>0</v>
      </c>
    </row>
    <row r="36" spans="1:11" ht="16.5" customHeight="1">
      <c r="A36" s="578" t="s">
        <v>54</v>
      </c>
      <c r="B36" s="548" t="s">
        <v>55</v>
      </c>
      <c r="C36" s="549" t="s">
        <v>28</v>
      </c>
      <c r="D36" s="550">
        <f>E36+F36</f>
        <v>0</v>
      </c>
      <c r="E36" s="551">
        <f>'Эл эн'!E4</f>
        <v>0</v>
      </c>
      <c r="F36" s="552">
        <f>'Эл эн'!F4</f>
        <v>0</v>
      </c>
      <c r="G36" s="550">
        <f>H36+I36</f>
        <v>0</v>
      </c>
      <c r="H36" s="551">
        <f>H37*H38</f>
        <v>0</v>
      </c>
      <c r="I36" s="553">
        <f>I37*I38</f>
        <v>0</v>
      </c>
      <c r="J36" s="554">
        <f t="shared" si="2"/>
        <v>0</v>
      </c>
      <c r="K36" s="555">
        <f t="shared" si="3"/>
        <v>0</v>
      </c>
    </row>
    <row r="37" spans="1:11" s="495" customFormat="1" ht="12.75">
      <c r="A37" s="583"/>
      <c r="B37" s="563" t="s">
        <v>56</v>
      </c>
      <c r="C37" s="564" t="s">
        <v>57</v>
      </c>
      <c r="D37" s="593">
        <f>'Эл эн'!D5</f>
        <v>0</v>
      </c>
      <c r="E37" s="566">
        <f>'Эл эн'!E5</f>
        <v>0</v>
      </c>
      <c r="F37" s="567">
        <f>'Эл эн'!F5</f>
        <v>0</v>
      </c>
      <c r="G37" s="565">
        <f>'Эл эн'!G5</f>
        <v>0</v>
      </c>
      <c r="H37" s="566">
        <f>'Эл эн'!H5</f>
        <v>0</v>
      </c>
      <c r="I37" s="568">
        <f>'Эл эн'!I5</f>
        <v>0</v>
      </c>
      <c r="J37" s="569">
        <f t="shared" si="2"/>
        <v>0</v>
      </c>
      <c r="K37" s="570">
        <f t="shared" si="3"/>
        <v>0</v>
      </c>
    </row>
    <row r="38" spans="1:11" s="495" customFormat="1" ht="12.75">
      <c r="A38" s="583"/>
      <c r="B38" s="563" t="s">
        <v>58</v>
      </c>
      <c r="C38" s="564" t="s">
        <v>59</v>
      </c>
      <c r="D38" s="565">
        <f>E38+F38</f>
        <v>0</v>
      </c>
      <c r="E38" s="566">
        <f>'Эл эн'!E6</f>
        <v>0</v>
      </c>
      <c r="F38" s="567">
        <f>'Эл эн'!F6</f>
        <v>0</v>
      </c>
      <c r="G38" s="565">
        <f>H38+I38</f>
        <v>0</v>
      </c>
      <c r="H38" s="566">
        <f>'Эл эн'!H6</f>
        <v>0</v>
      </c>
      <c r="I38" s="568">
        <f>'Эл эн'!I6</f>
        <v>0</v>
      </c>
      <c r="J38" s="569">
        <f t="shared" si="2"/>
        <v>0</v>
      </c>
      <c r="K38" s="570">
        <f t="shared" si="3"/>
        <v>0</v>
      </c>
    </row>
    <row r="39" spans="1:11" s="495" customFormat="1" ht="13.5" thickBot="1">
      <c r="A39" s="588"/>
      <c r="B39" s="594" t="s">
        <v>60</v>
      </c>
      <c r="C39" s="590" t="s">
        <v>61</v>
      </c>
      <c r="D39" s="574">
        <f>IF(D6&gt;0,D38/D6*1000,0)</f>
        <v>0</v>
      </c>
      <c r="E39" s="595"/>
      <c r="F39" s="596"/>
      <c r="G39" s="574">
        <f>IF(G6&gt;0,G38/G6*1000,0)</f>
        <v>0</v>
      </c>
      <c r="H39" s="595"/>
      <c r="I39" s="597"/>
      <c r="J39" s="576">
        <f t="shared" si="2"/>
        <v>0</v>
      </c>
      <c r="K39" s="577">
        <f t="shared" si="3"/>
        <v>0</v>
      </c>
    </row>
    <row r="40" spans="1:11" ht="16.5" customHeight="1">
      <c r="A40" s="578" t="s">
        <v>62</v>
      </c>
      <c r="B40" s="548" t="s">
        <v>63</v>
      </c>
      <c r="C40" s="549" t="s">
        <v>28</v>
      </c>
      <c r="D40" s="550">
        <f>E40+F40</f>
        <v>0</v>
      </c>
      <c r="E40" s="551">
        <f>'ФОТ и ЕСН'!E4</f>
        <v>0</v>
      </c>
      <c r="F40" s="552">
        <f>'ФОТ и ЕСН'!F4</f>
        <v>0</v>
      </c>
      <c r="G40" s="550">
        <f>H40+I40</f>
        <v>0</v>
      </c>
      <c r="H40" s="551">
        <f>'ФОТ и ЕСН'!H4</f>
        <v>0</v>
      </c>
      <c r="I40" s="553">
        <f>'ФОТ и ЕСН'!I4</f>
        <v>0</v>
      </c>
      <c r="J40" s="554">
        <f t="shared" si="2"/>
        <v>0</v>
      </c>
      <c r="K40" s="555">
        <f t="shared" si="3"/>
        <v>0</v>
      </c>
    </row>
    <row r="41" spans="1:11" s="495" customFormat="1" ht="12.75">
      <c r="A41" s="583"/>
      <c r="B41" s="563" t="s">
        <v>64</v>
      </c>
      <c r="C41" s="564" t="s">
        <v>65</v>
      </c>
      <c r="D41" s="565">
        <f>'ФОТ и ЕСН'!D5</f>
        <v>0</v>
      </c>
      <c r="E41" s="566">
        <f>'ФОТ и ЕСН'!E5</f>
        <v>0</v>
      </c>
      <c r="F41" s="567">
        <f>'ФОТ и ЕСН'!F5</f>
        <v>0</v>
      </c>
      <c r="G41" s="575">
        <f>H41+I41</f>
        <v>0</v>
      </c>
      <c r="H41" s="566">
        <f>'ФОТ и ЕСН'!H5</f>
        <v>0</v>
      </c>
      <c r="I41" s="568">
        <f>'ФОТ и ЕСН'!I5</f>
        <v>0</v>
      </c>
      <c r="J41" s="569">
        <f t="shared" si="2"/>
        <v>0</v>
      </c>
      <c r="K41" s="570">
        <f t="shared" si="3"/>
        <v>0</v>
      </c>
    </row>
    <row r="42" spans="1:11" s="495" customFormat="1" ht="13.5" thickBot="1">
      <c r="A42" s="588"/>
      <c r="B42" s="594" t="s">
        <v>66</v>
      </c>
      <c r="C42" s="590" t="s">
        <v>67</v>
      </c>
      <c r="D42" s="574">
        <f>IF(D40&gt;0,D40/D41/12*1000,0)</f>
        <v>0</v>
      </c>
      <c r="E42" s="595"/>
      <c r="F42" s="596"/>
      <c r="G42" s="574">
        <f>IF(G40&gt;0,G40/G41/12*1000,0)</f>
        <v>0</v>
      </c>
      <c r="H42" s="598"/>
      <c r="I42" s="597"/>
      <c r="J42" s="576">
        <f t="shared" si="2"/>
        <v>0</v>
      </c>
      <c r="K42" s="577">
        <f t="shared" si="3"/>
        <v>0</v>
      </c>
    </row>
    <row r="43" spans="1:11" ht="15.75" customHeight="1">
      <c r="A43" s="578" t="s">
        <v>68</v>
      </c>
      <c r="B43" s="548" t="s">
        <v>69</v>
      </c>
      <c r="C43" s="549" t="s">
        <v>28</v>
      </c>
      <c r="D43" s="550">
        <f>E43+F43</f>
        <v>0</v>
      </c>
      <c r="E43" s="551">
        <f>'ФОТ и ЕСН'!E7</f>
        <v>0</v>
      </c>
      <c r="F43" s="552">
        <f>'ФОТ и ЕСН'!F7</f>
        <v>0</v>
      </c>
      <c r="G43" s="550">
        <f>H43+I43</f>
        <v>0</v>
      </c>
      <c r="H43" s="551">
        <f>H40*H44</f>
        <v>0</v>
      </c>
      <c r="I43" s="553">
        <f>I40*I44</f>
        <v>0</v>
      </c>
      <c r="J43" s="554">
        <f t="shared" si="2"/>
        <v>0</v>
      </c>
      <c r="K43" s="555">
        <f t="shared" si="3"/>
        <v>0</v>
      </c>
    </row>
    <row r="44" spans="1:11" s="495" customFormat="1" ht="13.5" thickBot="1">
      <c r="A44" s="588"/>
      <c r="B44" s="594" t="s">
        <v>70</v>
      </c>
      <c r="C44" s="590" t="s">
        <v>11</v>
      </c>
      <c r="D44" s="599">
        <f>'ФОТ и ЕСН'!D8</f>
        <v>0</v>
      </c>
      <c r="E44" s="600">
        <f>D44</f>
        <v>0</v>
      </c>
      <c r="F44" s="601">
        <f>E44</f>
        <v>0</v>
      </c>
      <c r="G44" s="599">
        <f>'ФОТ и ЕСН'!G8</f>
        <v>0</v>
      </c>
      <c r="H44" s="600">
        <f>G44</f>
        <v>0</v>
      </c>
      <c r="I44" s="600">
        <f>H44</f>
        <v>0</v>
      </c>
      <c r="J44" s="576">
        <f t="shared" si="2"/>
        <v>0</v>
      </c>
      <c r="K44" s="577"/>
    </row>
    <row r="45" spans="1:11" ht="18" customHeight="1" thickBot="1">
      <c r="A45" s="602" t="s">
        <v>71</v>
      </c>
      <c r="B45" s="603" t="s">
        <v>72</v>
      </c>
      <c r="C45" s="604" t="s">
        <v>28</v>
      </c>
      <c r="D45" s="605">
        <f>E45+F45</f>
        <v>0</v>
      </c>
      <c r="E45" s="606">
        <f>Амортизация!E4</f>
        <v>0</v>
      </c>
      <c r="F45" s="607">
        <f>Амортизация!F4</f>
        <v>0</v>
      </c>
      <c r="G45" s="605">
        <f>H45+I45</f>
        <v>0</v>
      </c>
      <c r="H45" s="606">
        <f>Амортизация!H4</f>
        <v>0</v>
      </c>
      <c r="I45" s="608">
        <f>Амортизация!I4</f>
        <v>0</v>
      </c>
      <c r="J45" s="579">
        <f t="shared" si="2"/>
        <v>0</v>
      </c>
      <c r="K45" s="580">
        <f>G45-D45</f>
        <v>0</v>
      </c>
    </row>
    <row r="46" spans="1:11" ht="18" customHeight="1" thickBot="1">
      <c r="A46" s="578" t="s">
        <v>73</v>
      </c>
      <c r="B46" s="548" t="s">
        <v>124</v>
      </c>
      <c r="C46" s="549" t="s">
        <v>28</v>
      </c>
      <c r="D46" s="550">
        <f>E46+F46</f>
        <v>0</v>
      </c>
      <c r="E46" s="551">
        <f>Прочие!E5</f>
        <v>0</v>
      </c>
      <c r="F46" s="552">
        <f>Прочие!F5</f>
        <v>0</v>
      </c>
      <c r="G46" s="550">
        <f>H46+I46</f>
        <v>0</v>
      </c>
      <c r="H46" s="551">
        <f>Прочие!H5</f>
        <v>0</v>
      </c>
      <c r="I46" s="553">
        <f>Прочие!I5</f>
        <v>0</v>
      </c>
      <c r="J46" s="579">
        <f t="shared" si="2"/>
        <v>0</v>
      </c>
      <c r="K46" s="580">
        <f>G46-D46</f>
        <v>0</v>
      </c>
    </row>
    <row r="47" spans="1:11" ht="17.25" customHeight="1" thickBot="1">
      <c r="A47" s="602" t="s">
        <v>75</v>
      </c>
      <c r="B47" s="603" t="s">
        <v>125</v>
      </c>
      <c r="C47" s="604" t="s">
        <v>28</v>
      </c>
      <c r="D47" s="605">
        <f aca="true" t="shared" si="4" ref="D47:I47">D20+D27+D28+D29+D30+D36+D40+D43+D45+D46</f>
        <v>0</v>
      </c>
      <c r="E47" s="606">
        <f t="shared" si="4"/>
        <v>0</v>
      </c>
      <c r="F47" s="607">
        <f t="shared" si="4"/>
        <v>0</v>
      </c>
      <c r="G47" s="609">
        <f t="shared" si="4"/>
        <v>0</v>
      </c>
      <c r="H47" s="610">
        <f t="shared" si="4"/>
        <v>0</v>
      </c>
      <c r="I47" s="611">
        <f t="shared" si="4"/>
        <v>0</v>
      </c>
      <c r="J47" s="579">
        <f t="shared" si="2"/>
        <v>0</v>
      </c>
      <c r="K47" s="580">
        <f>G47-D47</f>
        <v>0</v>
      </c>
    </row>
    <row r="48" spans="1:11" ht="13.5" customHeight="1" thickBot="1">
      <c r="A48" s="612"/>
      <c r="B48" s="960" t="s">
        <v>80</v>
      </c>
      <c r="C48" s="961"/>
      <c r="D48" s="961"/>
      <c r="E48" s="961"/>
      <c r="F48" s="962"/>
      <c r="G48" s="613"/>
      <c r="H48" s="613"/>
      <c r="I48" s="613"/>
      <c r="J48" s="614"/>
      <c r="K48" s="615"/>
    </row>
    <row r="49" spans="1:11" ht="12.75">
      <c r="A49" s="549" t="s">
        <v>76</v>
      </c>
      <c r="B49" s="581" t="s">
        <v>81</v>
      </c>
      <c r="C49" s="616" t="s">
        <v>28</v>
      </c>
      <c r="D49" s="617">
        <f aca="true" t="shared" si="5" ref="D49:D57">E49+F49</f>
        <v>0</v>
      </c>
      <c r="E49" s="551">
        <f>E50+E52+E54+E55+E51+E53</f>
        <v>0</v>
      </c>
      <c r="F49" s="552">
        <f>F50+F52+F54+F55+F51+F53</f>
        <v>0</v>
      </c>
      <c r="G49" s="550">
        <f aca="true" t="shared" si="6" ref="G49:G57">H49+I49</f>
        <v>0</v>
      </c>
      <c r="H49" s="551">
        <f>H50+H52+H54+H55+H51+H53</f>
        <v>0</v>
      </c>
      <c r="I49" s="553">
        <f>I50+I52+I54+I55+I51+I53</f>
        <v>0</v>
      </c>
      <c r="J49" s="518">
        <f t="shared" si="2"/>
        <v>0</v>
      </c>
      <c r="K49" s="618">
        <f aca="true" t="shared" si="7" ref="K49:K58">G49-D49</f>
        <v>0</v>
      </c>
    </row>
    <row r="50" spans="1:11" ht="12.75">
      <c r="A50" s="619" t="s">
        <v>312</v>
      </c>
      <c r="B50" s="521" t="s">
        <v>83</v>
      </c>
      <c r="C50" s="522" t="s">
        <v>28</v>
      </c>
      <c r="D50" s="523">
        <f t="shared" si="5"/>
        <v>0</v>
      </c>
      <c r="E50" s="558">
        <f>Прибыль!E6</f>
        <v>0</v>
      </c>
      <c r="F50" s="559">
        <f>Прибыль!F6</f>
        <v>0</v>
      </c>
      <c r="G50" s="531">
        <f t="shared" si="6"/>
        <v>0</v>
      </c>
      <c r="H50" s="558">
        <f>Прибыль!H6</f>
        <v>0</v>
      </c>
      <c r="I50" s="560">
        <f>Прибыль!I6</f>
        <v>0</v>
      </c>
      <c r="J50" s="527">
        <f t="shared" si="2"/>
        <v>0</v>
      </c>
      <c r="K50" s="561">
        <f t="shared" si="7"/>
        <v>0</v>
      </c>
    </row>
    <row r="51" spans="1:11" ht="12.75">
      <c r="A51" s="619" t="s">
        <v>313</v>
      </c>
      <c r="B51" s="521" t="s">
        <v>85</v>
      </c>
      <c r="C51" s="522" t="s">
        <v>28</v>
      </c>
      <c r="D51" s="523">
        <f t="shared" si="5"/>
        <v>0</v>
      </c>
      <c r="E51" s="558">
        <f>Прибыль!E7</f>
        <v>0</v>
      </c>
      <c r="F51" s="559">
        <f>Прибыль!F7</f>
        <v>0</v>
      </c>
      <c r="G51" s="531">
        <f t="shared" si="6"/>
        <v>0</v>
      </c>
      <c r="H51" s="558">
        <f>Прибыль!H7</f>
        <v>0</v>
      </c>
      <c r="I51" s="560">
        <f>Прибыль!I7</f>
        <v>0</v>
      </c>
      <c r="J51" s="527">
        <f t="shared" si="2"/>
        <v>0</v>
      </c>
      <c r="K51" s="561">
        <f t="shared" si="7"/>
        <v>0</v>
      </c>
    </row>
    <row r="52" spans="1:11" ht="12.75">
      <c r="A52" s="619" t="s">
        <v>314</v>
      </c>
      <c r="B52" s="521" t="s">
        <v>87</v>
      </c>
      <c r="C52" s="522" t="s">
        <v>28</v>
      </c>
      <c r="D52" s="523">
        <f t="shared" si="5"/>
        <v>0</v>
      </c>
      <c r="E52" s="558">
        <f>Прибыль!E8</f>
        <v>0</v>
      </c>
      <c r="F52" s="559">
        <f>Прибыль!F8</f>
        <v>0</v>
      </c>
      <c r="G52" s="531">
        <f t="shared" si="6"/>
        <v>0</v>
      </c>
      <c r="H52" s="558">
        <f>Прибыль!H8</f>
        <v>0</v>
      </c>
      <c r="I52" s="560">
        <f>Прибыль!I8</f>
        <v>0</v>
      </c>
      <c r="J52" s="527">
        <f t="shared" si="2"/>
        <v>0</v>
      </c>
      <c r="K52" s="561">
        <f t="shared" si="7"/>
        <v>0</v>
      </c>
    </row>
    <row r="53" spans="1:11" ht="12.75">
      <c r="A53" s="619" t="s">
        <v>315</v>
      </c>
      <c r="B53" s="521" t="s">
        <v>89</v>
      </c>
      <c r="C53" s="522" t="s">
        <v>28</v>
      </c>
      <c r="D53" s="523">
        <f t="shared" si="5"/>
        <v>0</v>
      </c>
      <c r="E53" s="558">
        <f>Прибыль!E9</f>
        <v>0</v>
      </c>
      <c r="F53" s="559">
        <f>Прибыль!F9</f>
        <v>0</v>
      </c>
      <c r="G53" s="531">
        <f t="shared" si="6"/>
        <v>0</v>
      </c>
      <c r="H53" s="558">
        <f>Прибыль!H9</f>
        <v>0</v>
      </c>
      <c r="I53" s="560">
        <f>Прибыль!I9</f>
        <v>0</v>
      </c>
      <c r="J53" s="527">
        <f t="shared" si="2"/>
        <v>0</v>
      </c>
      <c r="K53" s="561">
        <f t="shared" si="7"/>
        <v>0</v>
      </c>
    </row>
    <row r="54" spans="1:11" ht="12.75">
      <c r="A54" s="520" t="s">
        <v>316</v>
      </c>
      <c r="B54" s="521" t="s">
        <v>91</v>
      </c>
      <c r="C54" s="522" t="s">
        <v>28</v>
      </c>
      <c r="D54" s="523">
        <f t="shared" si="5"/>
        <v>0</v>
      </c>
      <c r="E54" s="558">
        <f>Прибыль!E10</f>
        <v>0</v>
      </c>
      <c r="F54" s="559">
        <f>Прибыль!F10</f>
        <v>0</v>
      </c>
      <c r="G54" s="531">
        <f t="shared" si="6"/>
        <v>0</v>
      </c>
      <c r="H54" s="558">
        <f>Прибыль!H10</f>
        <v>0</v>
      </c>
      <c r="I54" s="560">
        <f>Прибыль!I10</f>
        <v>0</v>
      </c>
      <c r="J54" s="527">
        <f t="shared" si="2"/>
        <v>0</v>
      </c>
      <c r="K54" s="561">
        <f t="shared" si="7"/>
        <v>0</v>
      </c>
    </row>
    <row r="55" spans="1:11" ht="12.75">
      <c r="A55" s="520" t="s">
        <v>317</v>
      </c>
      <c r="B55" s="521" t="s">
        <v>93</v>
      </c>
      <c r="C55" s="522" t="s">
        <v>28</v>
      </c>
      <c r="D55" s="523">
        <f t="shared" si="5"/>
        <v>0</v>
      </c>
      <c r="E55" s="558">
        <f>Прибыль!E19</f>
        <v>0</v>
      </c>
      <c r="F55" s="559">
        <f>Прибыль!F19</f>
        <v>0</v>
      </c>
      <c r="G55" s="531">
        <f t="shared" si="6"/>
        <v>0</v>
      </c>
      <c r="H55" s="558">
        <f>Прибыль!H19</f>
        <v>0</v>
      </c>
      <c r="I55" s="560">
        <f>Прибыль!I19</f>
        <v>0</v>
      </c>
      <c r="J55" s="527">
        <f t="shared" si="2"/>
        <v>0</v>
      </c>
      <c r="K55" s="561">
        <f t="shared" si="7"/>
        <v>0</v>
      </c>
    </row>
    <row r="56" spans="1:11" ht="12.75">
      <c r="A56" s="520" t="s">
        <v>318</v>
      </c>
      <c r="B56" s="521" t="s">
        <v>95</v>
      </c>
      <c r="C56" s="522" t="s">
        <v>28</v>
      </c>
      <c r="D56" s="523">
        <f t="shared" si="5"/>
        <v>0</v>
      </c>
      <c r="E56" s="558">
        <f>Прибыль!E20</f>
        <v>0</v>
      </c>
      <c r="F56" s="559">
        <f>Прибыль!F20</f>
        <v>0</v>
      </c>
      <c r="G56" s="531">
        <f t="shared" si="6"/>
        <v>0</v>
      </c>
      <c r="H56" s="558">
        <f>Прибыль!H20</f>
        <v>0</v>
      </c>
      <c r="I56" s="560">
        <f>Прибыль!I20</f>
        <v>0</v>
      </c>
      <c r="J56" s="527">
        <f t="shared" si="2"/>
        <v>0</v>
      </c>
      <c r="K56" s="561">
        <f t="shared" si="7"/>
        <v>0</v>
      </c>
    </row>
    <row r="57" spans="1:11" ht="13.5" thickBot="1">
      <c r="A57" s="538" t="s">
        <v>319</v>
      </c>
      <c r="B57" s="620" t="s">
        <v>97</v>
      </c>
      <c r="C57" s="621" t="s">
        <v>28</v>
      </c>
      <c r="D57" s="622">
        <f t="shared" si="5"/>
        <v>0</v>
      </c>
      <c r="E57" s="623">
        <f>E55-E56</f>
        <v>0</v>
      </c>
      <c r="F57" s="624">
        <f>F55-F56</f>
        <v>0</v>
      </c>
      <c r="G57" s="625">
        <f t="shared" si="6"/>
        <v>0</v>
      </c>
      <c r="H57" s="623">
        <f>H55-H56</f>
        <v>0</v>
      </c>
      <c r="I57" s="626">
        <f>I55-I56</f>
        <v>0</v>
      </c>
      <c r="J57" s="544">
        <f t="shared" si="2"/>
        <v>0</v>
      </c>
      <c r="K57" s="627">
        <f t="shared" si="7"/>
        <v>0</v>
      </c>
    </row>
    <row r="58" spans="1:12" ht="16.5" customHeight="1" thickBot="1">
      <c r="A58" s="628"/>
      <c r="B58" s="629" t="s">
        <v>273</v>
      </c>
      <c r="C58" s="630" t="s">
        <v>28</v>
      </c>
      <c r="D58" s="631">
        <f>D47+D62-D63+D49</f>
        <v>0</v>
      </c>
      <c r="E58" s="606">
        <f>E47+E62-E63+E49</f>
        <v>0</v>
      </c>
      <c r="F58" s="607">
        <f>F47+F62-F63+F49</f>
        <v>0</v>
      </c>
      <c r="G58" s="605">
        <f>I58+H58</f>
        <v>0</v>
      </c>
      <c r="H58" s="606">
        <f>H47+H49</f>
        <v>0</v>
      </c>
      <c r="I58" s="606">
        <f>I47+I49</f>
        <v>0</v>
      </c>
      <c r="J58" s="579">
        <f t="shared" si="2"/>
        <v>0</v>
      </c>
      <c r="K58" s="580">
        <f t="shared" si="7"/>
        <v>0</v>
      </c>
      <c r="L58" s="662"/>
    </row>
    <row r="59" spans="1:11" ht="16.5" customHeight="1" thickBot="1">
      <c r="A59" s="612"/>
      <c r="B59" s="948" t="s">
        <v>103</v>
      </c>
      <c r="C59" s="949"/>
      <c r="D59" s="949"/>
      <c r="E59" s="949"/>
      <c r="F59" s="949"/>
      <c r="G59" s="948"/>
      <c r="H59" s="949"/>
      <c r="I59" s="949"/>
      <c r="J59" s="949"/>
      <c r="K59" s="953"/>
    </row>
    <row r="60" spans="1:11" ht="13.5" thickBot="1">
      <c r="A60" s="632"/>
      <c r="B60" s="633" t="s">
        <v>104</v>
      </c>
      <c r="C60" s="630" t="s">
        <v>105</v>
      </c>
      <c r="D60" s="631">
        <f>IF(D13&gt;0,D58*1000/D13,0)</f>
        <v>0</v>
      </c>
      <c r="E60" s="634" t="s">
        <v>270</v>
      </c>
      <c r="F60" s="635" t="s">
        <v>270</v>
      </c>
      <c r="G60" s="631">
        <f>IF(G13&gt;0,G58*1000/G13,0)</f>
        <v>0</v>
      </c>
      <c r="H60" s="634" t="s">
        <v>270</v>
      </c>
      <c r="I60" s="635" t="s">
        <v>270</v>
      </c>
      <c r="J60" s="636">
        <f>IF(D60&gt;0,G60/D60,0)</f>
        <v>0</v>
      </c>
      <c r="K60" s="645">
        <f>G60-D60</f>
        <v>0</v>
      </c>
    </row>
    <row r="61" spans="1:12" ht="16.5" customHeight="1" thickBot="1">
      <c r="A61" s="637"/>
      <c r="B61" s="638" t="s">
        <v>353</v>
      </c>
      <c r="C61" s="639" t="s">
        <v>28</v>
      </c>
      <c r="D61" s="496">
        <f>D58</f>
        <v>0</v>
      </c>
      <c r="E61" s="497" t="s">
        <v>270</v>
      </c>
      <c r="F61" s="497" t="s">
        <v>270</v>
      </c>
      <c r="G61" s="498">
        <f>Реализация!F5</f>
        <v>0</v>
      </c>
      <c r="H61" s="497" t="s">
        <v>270</v>
      </c>
      <c r="I61" s="497" t="s">
        <v>270</v>
      </c>
      <c r="J61" s="640">
        <f>IF(D61&gt;0,G61/D61,0)</f>
        <v>0</v>
      </c>
      <c r="K61" s="641">
        <f>G61-D61</f>
        <v>0</v>
      </c>
      <c r="L61" s="662">
        <f>-(K61-K29-K30)</f>
        <v>0</v>
      </c>
    </row>
    <row r="62" spans="1:11" ht="12.75">
      <c r="A62" s="642" t="s">
        <v>78</v>
      </c>
      <c r="B62" s="643" t="s">
        <v>77</v>
      </c>
      <c r="C62" s="266" t="s">
        <v>28</v>
      </c>
      <c r="D62" s="558">
        <f>E62+F62</f>
        <v>0</v>
      </c>
      <c r="E62" s="558">
        <f>'ДД (НД)'!E5</f>
        <v>0</v>
      </c>
      <c r="F62" s="558">
        <f>'ДД (НД)'!F5</f>
        <v>0</v>
      </c>
      <c r="G62" s="558">
        <f>'ДД (НД)'!G5</f>
        <v>0</v>
      </c>
      <c r="H62" s="558">
        <f>'ДД (НД)'!H5</f>
        <v>0</v>
      </c>
      <c r="I62" s="558">
        <f>'ДД (НД)'!I5</f>
        <v>0</v>
      </c>
      <c r="J62" s="644">
        <f>IF(D62&gt;0,G62/D62,0)</f>
        <v>0</v>
      </c>
      <c r="K62" s="558">
        <f>G62-D62</f>
        <v>0</v>
      </c>
    </row>
    <row r="63" spans="1:11" ht="13.5" thickBot="1">
      <c r="A63" s="642" t="s">
        <v>320</v>
      </c>
      <c r="B63" s="643" t="s">
        <v>79</v>
      </c>
      <c r="C63" s="266" t="s">
        <v>28</v>
      </c>
      <c r="D63" s="558">
        <f>E63+F63</f>
        <v>0</v>
      </c>
      <c r="E63" s="558">
        <f>'ДД (НД)'!E6</f>
        <v>0</v>
      </c>
      <c r="F63" s="558">
        <f>'ДД (НД)'!F6</f>
        <v>0</v>
      </c>
      <c r="G63" s="558">
        <f>'ДД (НД)'!G6</f>
        <v>0</v>
      </c>
      <c r="H63" s="558">
        <f>'ДД (НД)'!H6</f>
        <v>0</v>
      </c>
      <c r="I63" s="558">
        <f>'ДД (НД)'!I6</f>
        <v>0</v>
      </c>
      <c r="J63" s="644">
        <f>IF(D63&gt;0,G63/D63,0)</f>
        <v>0</v>
      </c>
      <c r="K63" s="558">
        <f>G63-D63</f>
        <v>0</v>
      </c>
    </row>
    <row r="64" spans="1:11" ht="14.25" thickBot="1">
      <c r="A64" s="632"/>
      <c r="B64" s="945" t="s">
        <v>98</v>
      </c>
      <c r="C64" s="946"/>
      <c r="D64" s="946"/>
      <c r="E64" s="946"/>
      <c r="F64" s="947"/>
      <c r="G64" s="945"/>
      <c r="H64" s="946"/>
      <c r="I64" s="946"/>
      <c r="J64" s="645"/>
      <c r="K64" s="632"/>
    </row>
    <row r="65" spans="1:11" ht="12.75">
      <c r="A65" s="510"/>
      <c r="B65" s="511" t="s">
        <v>99</v>
      </c>
      <c r="C65" s="510" t="s">
        <v>28</v>
      </c>
      <c r="D65" s="646">
        <f>E65+F65</f>
        <v>10</v>
      </c>
      <c r="E65" s="514">
        <f>'Доп инф'!D4</f>
        <v>10</v>
      </c>
      <c r="F65" s="517">
        <v>0</v>
      </c>
      <c r="G65" s="646">
        <f>H65+I65</f>
        <v>10</v>
      </c>
      <c r="H65" s="514">
        <f>'Доп инф'!E4</f>
        <v>10</v>
      </c>
      <c r="I65" s="515">
        <v>0</v>
      </c>
      <c r="J65" s="647">
        <f aca="true" t="shared" si="8" ref="J65:J71">IF(D65&gt;0,G65/D65,0)</f>
        <v>1</v>
      </c>
      <c r="K65" s="648">
        <f aca="true" t="shared" si="9" ref="K65:K71">G65-D65</f>
        <v>0</v>
      </c>
    </row>
    <row r="66" spans="1:11" ht="12.75">
      <c r="A66" s="520"/>
      <c r="B66" s="521" t="s">
        <v>100</v>
      </c>
      <c r="C66" s="520" t="s">
        <v>28</v>
      </c>
      <c r="D66" s="649">
        <f>E66+F66</f>
        <v>0</v>
      </c>
      <c r="E66" s="266">
        <f>'Доп инф'!D5</f>
        <v>0</v>
      </c>
      <c r="F66" s="526">
        <v>0</v>
      </c>
      <c r="G66" s="649">
        <f>H66+I66</f>
        <v>0</v>
      </c>
      <c r="H66" s="266">
        <f>'Доп инф'!E5</f>
        <v>0</v>
      </c>
      <c r="I66" s="524">
        <v>0</v>
      </c>
      <c r="J66" s="650">
        <f t="shared" si="8"/>
        <v>0</v>
      </c>
      <c r="K66" s="651">
        <f t="shared" si="9"/>
        <v>0</v>
      </c>
    </row>
    <row r="67" spans="1:11" ht="12.75">
      <c r="A67" s="520"/>
      <c r="B67" s="521" t="s">
        <v>101</v>
      </c>
      <c r="C67" s="520" t="s">
        <v>28</v>
      </c>
      <c r="D67" s="649">
        <f>E67+F67</f>
        <v>0</v>
      </c>
      <c r="E67" s="266">
        <f>'Доп инф'!D6</f>
        <v>0</v>
      </c>
      <c r="F67" s="526">
        <v>0</v>
      </c>
      <c r="G67" s="649">
        <f>H67+I67</f>
        <v>0</v>
      </c>
      <c r="H67" s="266">
        <f>'Доп инф'!E6</f>
        <v>0</v>
      </c>
      <c r="I67" s="524">
        <v>0</v>
      </c>
      <c r="J67" s="650">
        <f t="shared" si="8"/>
        <v>0</v>
      </c>
      <c r="K67" s="651">
        <f t="shared" si="9"/>
        <v>0</v>
      </c>
    </row>
    <row r="68" spans="1:11" ht="12.75">
      <c r="A68" s="520"/>
      <c r="B68" s="533" t="s">
        <v>102</v>
      </c>
      <c r="C68" s="520" t="s">
        <v>28</v>
      </c>
      <c r="D68" s="649">
        <f aca="true" t="shared" si="10" ref="D68:I68">D65+D66+D67</f>
        <v>10</v>
      </c>
      <c r="E68" s="266">
        <f t="shared" si="10"/>
        <v>10</v>
      </c>
      <c r="F68" s="526">
        <f t="shared" si="10"/>
        <v>0</v>
      </c>
      <c r="G68" s="649">
        <f t="shared" si="10"/>
        <v>10</v>
      </c>
      <c r="H68" s="266">
        <f t="shared" si="10"/>
        <v>10</v>
      </c>
      <c r="I68" s="524">
        <f t="shared" si="10"/>
        <v>0</v>
      </c>
      <c r="J68" s="650">
        <f t="shared" si="8"/>
        <v>1</v>
      </c>
      <c r="K68" s="651">
        <f t="shared" si="9"/>
        <v>0</v>
      </c>
    </row>
    <row r="69" spans="1:11" ht="12.75">
      <c r="A69" s="520"/>
      <c r="B69" s="521" t="s">
        <v>127</v>
      </c>
      <c r="C69" s="520" t="s">
        <v>28</v>
      </c>
      <c r="D69" s="649">
        <f>E69+F69</f>
        <v>0</v>
      </c>
      <c r="E69" s="266">
        <f>'Доп инф'!D8</f>
        <v>0</v>
      </c>
      <c r="F69" s="526">
        <v>0</v>
      </c>
      <c r="G69" s="649">
        <f>H69+I69</f>
        <v>0</v>
      </c>
      <c r="H69" s="266">
        <f>'Доп инф'!E8</f>
        <v>0</v>
      </c>
      <c r="I69" s="524">
        <v>0</v>
      </c>
      <c r="J69" s="650">
        <f t="shared" si="8"/>
        <v>0</v>
      </c>
      <c r="K69" s="651">
        <f t="shared" si="9"/>
        <v>0</v>
      </c>
    </row>
    <row r="70" spans="1:11" ht="12.75">
      <c r="A70" s="520"/>
      <c r="B70" s="521" t="s">
        <v>128</v>
      </c>
      <c r="C70" s="520" t="s">
        <v>28</v>
      </c>
      <c r="D70" s="649">
        <f>E70+F70</f>
        <v>0</v>
      </c>
      <c r="E70" s="266">
        <f>'Доп инф'!D9</f>
        <v>0</v>
      </c>
      <c r="F70" s="526">
        <v>0</v>
      </c>
      <c r="G70" s="649">
        <f>H70+I70</f>
        <v>0</v>
      </c>
      <c r="H70" s="266">
        <f>'Доп инф'!E9</f>
        <v>0</v>
      </c>
      <c r="I70" s="524">
        <v>0</v>
      </c>
      <c r="J70" s="650">
        <f t="shared" si="8"/>
        <v>0</v>
      </c>
      <c r="K70" s="651">
        <f t="shared" si="9"/>
        <v>0</v>
      </c>
    </row>
    <row r="71" spans="1:11" ht="26.25" thickBot="1">
      <c r="A71" s="538"/>
      <c r="B71" s="652" t="s">
        <v>126</v>
      </c>
      <c r="C71" s="538" t="s">
        <v>28</v>
      </c>
      <c r="D71" s="653">
        <f aca="true" t="shared" si="11" ref="D71:I71">D70-D69</f>
        <v>0</v>
      </c>
      <c r="E71" s="542">
        <f t="shared" si="11"/>
        <v>0</v>
      </c>
      <c r="F71" s="543">
        <f t="shared" si="11"/>
        <v>0</v>
      </c>
      <c r="G71" s="653">
        <f t="shared" si="11"/>
        <v>0</v>
      </c>
      <c r="H71" s="542">
        <f t="shared" si="11"/>
        <v>0</v>
      </c>
      <c r="I71" s="654">
        <f t="shared" si="11"/>
        <v>0</v>
      </c>
      <c r="J71" s="655">
        <f t="shared" si="8"/>
        <v>0</v>
      </c>
      <c r="K71" s="656">
        <f t="shared" si="9"/>
        <v>0</v>
      </c>
    </row>
    <row r="72" spans="1:11" ht="12.75">
      <c r="A72" s="261"/>
      <c r="B72" s="657"/>
      <c r="C72" s="261"/>
      <c r="D72" s="261"/>
      <c r="E72" s="261"/>
      <c r="F72" s="261"/>
      <c r="G72" s="261"/>
      <c r="H72" s="261"/>
      <c r="I72" s="261"/>
      <c r="J72" s="261"/>
      <c r="K72" s="261"/>
    </row>
    <row r="73" spans="1:11" s="323" customFormat="1" ht="18.75">
      <c r="A73" s="352"/>
      <c r="B73" s="658">
        <f>Анкета!B12</f>
        <v>0</v>
      </c>
      <c r="C73" s="391"/>
      <c r="D73" s="391"/>
      <c r="E73" s="391"/>
      <c r="F73" s="391"/>
      <c r="G73" s="391"/>
      <c r="H73" s="391"/>
      <c r="I73" s="391"/>
      <c r="J73" s="391"/>
      <c r="K73" s="353">
        <f>Анкета!E53</f>
        <v>0</v>
      </c>
    </row>
    <row r="74" spans="1:11" ht="12.75">
      <c r="A74" s="261"/>
      <c r="B74" s="657"/>
      <c r="C74" s="261"/>
      <c r="D74" s="659">
        <f>E74+F74</f>
        <v>0</v>
      </c>
      <c r="E74" s="659">
        <f>E20+E27+E28+E29+E30+E36+E40+E43+E45</f>
        <v>0</v>
      </c>
      <c r="F74" s="659">
        <f>F20+F27+F28+F29+F30+F36+F40+F43+F45</f>
        <v>0</v>
      </c>
      <c r="G74" s="659">
        <f>H74+I74</f>
        <v>0</v>
      </c>
      <c r="H74" s="659">
        <f>H20+H27+H28+H29+H30+H36+H40+H43+H45</f>
        <v>0</v>
      </c>
      <c r="I74" s="659">
        <f>I20+I27+I28+I29+I30+I36+I40+I43+I45</f>
        <v>0</v>
      </c>
      <c r="J74" s="261"/>
      <c r="K74" s="261"/>
    </row>
    <row r="75" spans="1:11" ht="12.75">
      <c r="A75" s="261"/>
      <c r="B75" s="657"/>
      <c r="C75" s="261"/>
      <c r="D75" s="660">
        <v>1</v>
      </c>
      <c r="E75" s="661">
        <f>IF(D74&gt;0,E74/D74,0)</f>
        <v>0</v>
      </c>
      <c r="F75" s="661">
        <f>D75-E75</f>
        <v>1</v>
      </c>
      <c r="G75" s="660">
        <v>1</v>
      </c>
      <c r="H75" s="661">
        <f>IF(G74&gt;0,H74/G74,0)</f>
        <v>0</v>
      </c>
      <c r="I75" s="661">
        <f>G75-H75</f>
        <v>1</v>
      </c>
      <c r="J75" s="261"/>
      <c r="K75" s="261"/>
    </row>
    <row r="76" spans="7:9" ht="12.75">
      <c r="G76" s="499"/>
      <c r="H76" s="499"/>
      <c r="I76" s="499"/>
    </row>
    <row r="77" ht="12.75">
      <c r="H77" s="499"/>
    </row>
  </sheetData>
  <sheetProtection/>
  <mergeCells count="16">
    <mergeCell ref="A3:A4"/>
    <mergeCell ref="C3:C4"/>
    <mergeCell ref="G19:I19"/>
    <mergeCell ref="B48:F48"/>
    <mergeCell ref="B3:B4"/>
    <mergeCell ref="G5:I5"/>
    <mergeCell ref="G3:I3"/>
    <mergeCell ref="H2:I2"/>
    <mergeCell ref="B64:F64"/>
    <mergeCell ref="G64:I64"/>
    <mergeCell ref="B59:F59"/>
    <mergeCell ref="D3:F3"/>
    <mergeCell ref="B5:F5"/>
    <mergeCell ref="B19:F19"/>
    <mergeCell ref="G59:K59"/>
    <mergeCell ref="J3:K3"/>
  </mergeCells>
  <printOptions/>
  <pageMargins left="0.5905511811023623" right="0" top="0" bottom="0" header="0" footer="0"/>
  <pageSetup fitToHeight="1" fitToWidth="1" horizontalDpi="600" verticalDpi="600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/>
  <dimension ref="A1:I17"/>
  <sheetViews>
    <sheetView showGridLines="0" zoomScale="75" zoomScaleNormal="75" zoomScaleSheetLayoutView="75" zoomScalePageLayoutView="0" workbookViewId="0" topLeftCell="A1">
      <selection activeCell="B3" sqref="B3:E3"/>
    </sheetView>
  </sheetViews>
  <sheetFormatPr defaultColWidth="9.140625" defaultRowHeight="12.75"/>
  <cols>
    <col min="1" max="1" width="6.421875" style="1" customWidth="1"/>
    <col min="2" max="2" width="50.00390625" style="1" customWidth="1"/>
    <col min="3" max="3" width="16.140625" style="1" customWidth="1"/>
    <col min="4" max="4" width="26.8515625" style="1" customWidth="1"/>
    <col min="5" max="5" width="25.7109375" style="1" bestFit="1" customWidth="1"/>
    <col min="6" max="16384" width="9.140625" style="1" customWidth="1"/>
  </cols>
  <sheetData>
    <row r="1" spans="2:5" ht="19.5" thickBot="1">
      <c r="B1" s="2">
        <f>Анкета!A5</f>
        <v>0</v>
      </c>
      <c r="E1" s="11" t="s">
        <v>311</v>
      </c>
    </row>
    <row r="2" spans="1:5" ht="38.25" thickBot="1">
      <c r="A2" s="12" t="s">
        <v>0</v>
      </c>
      <c r="B2" s="12" t="s">
        <v>1</v>
      </c>
      <c r="C2" s="12" t="s">
        <v>2</v>
      </c>
      <c r="D2" s="47" t="s">
        <v>436</v>
      </c>
      <c r="E2" s="46" t="s">
        <v>447</v>
      </c>
    </row>
    <row r="3" spans="1:5" ht="20.25" thickBot="1">
      <c r="A3" s="28"/>
      <c r="B3" s="1103" t="s">
        <v>98</v>
      </c>
      <c r="C3" s="1104"/>
      <c r="D3" s="1104"/>
      <c r="E3" s="1105"/>
    </row>
    <row r="4" spans="1:5" ht="18.75">
      <c r="A4" s="5"/>
      <c r="B4" s="6" t="s">
        <v>99</v>
      </c>
      <c r="C4" s="5" t="s">
        <v>28</v>
      </c>
      <c r="D4" s="121">
        <v>10</v>
      </c>
      <c r="E4" s="29">
        <v>10</v>
      </c>
    </row>
    <row r="5" spans="1:5" ht="18.75">
      <c r="A5" s="7"/>
      <c r="B5" s="8" t="s">
        <v>100</v>
      </c>
      <c r="C5" s="7" t="s">
        <v>28</v>
      </c>
      <c r="D5" s="122"/>
      <c r="E5" s="31"/>
    </row>
    <row r="6" spans="1:5" ht="18.75">
      <c r="A6" s="7"/>
      <c r="B6" s="8" t="s">
        <v>354</v>
      </c>
      <c r="C6" s="7" t="s">
        <v>28</v>
      </c>
      <c r="D6" s="122"/>
      <c r="E6" s="31"/>
    </row>
    <row r="7" spans="1:5" ht="18.75">
      <c r="A7" s="7"/>
      <c r="B7" s="9" t="s">
        <v>102</v>
      </c>
      <c r="C7" s="7" t="s">
        <v>28</v>
      </c>
      <c r="D7" s="30">
        <f>D4+D5+D6</f>
        <v>10</v>
      </c>
      <c r="E7" s="32">
        <f>E4+E5+E6</f>
        <v>10</v>
      </c>
    </row>
    <row r="8" spans="1:5" ht="18.75">
      <c r="A8" s="7"/>
      <c r="B8" s="8" t="s">
        <v>127</v>
      </c>
      <c r="C8" s="7" t="s">
        <v>28</v>
      </c>
      <c r="D8" s="122"/>
      <c r="E8" s="31"/>
    </row>
    <row r="9" spans="1:5" ht="18.75">
      <c r="A9" s="7"/>
      <c r="B9" s="8" t="s">
        <v>128</v>
      </c>
      <c r="C9" s="7" t="s">
        <v>28</v>
      </c>
      <c r="D9" s="122"/>
      <c r="E9" s="31"/>
    </row>
    <row r="10" spans="1:5" ht="57" thickBot="1">
      <c r="A10" s="26"/>
      <c r="B10" s="123" t="s">
        <v>355</v>
      </c>
      <c r="C10" s="26" t="s">
        <v>28</v>
      </c>
      <c r="D10" s="33">
        <f>D9-D8</f>
        <v>0</v>
      </c>
      <c r="E10" s="354">
        <f>E9-E8</f>
        <v>0</v>
      </c>
    </row>
    <row r="12" spans="1:2" ht="19.5" thickBot="1">
      <c r="A12" s="1034" t="s">
        <v>170</v>
      </c>
      <c r="B12" s="1034"/>
    </row>
    <row r="13" spans="1:9" ht="31.5" customHeight="1" thickBot="1">
      <c r="A13" s="1035"/>
      <c r="B13" s="1036"/>
      <c r="C13" s="1036"/>
      <c r="D13" s="1036"/>
      <c r="E13" s="1037"/>
      <c r="F13" s="95"/>
      <c r="G13" s="95"/>
      <c r="H13" s="95"/>
      <c r="I13" s="95"/>
    </row>
    <row r="17" spans="1:5" ht="18.75">
      <c r="A17" s="427" t="s">
        <v>373</v>
      </c>
      <c r="B17" s="427"/>
      <c r="E17" s="428">
        <f>Анкета!E53</f>
        <v>0</v>
      </c>
    </row>
  </sheetData>
  <sheetProtection/>
  <mergeCells count="3">
    <mergeCell ref="B3:E3"/>
    <mergeCell ref="A12:B12"/>
    <mergeCell ref="A13:E13"/>
  </mergeCells>
  <printOptions horizontalCentered="1"/>
  <pageMargins left="0.7874015748031497" right="0.7874015748031497" top="1.3779527559055118" bottom="0.3937007874015748" header="0" footer="0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T37"/>
  <sheetViews>
    <sheetView showGridLines="0" view="pageBreakPreview" zoomScaleSheetLayoutView="100" zoomScalePageLayoutView="0" workbookViewId="0" topLeftCell="A1">
      <pane xSplit="2" ySplit="10" topLeftCell="C3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1" sqref="D31"/>
    </sheetView>
  </sheetViews>
  <sheetFormatPr defaultColWidth="9.140625" defaultRowHeight="12.75"/>
  <cols>
    <col min="1" max="1" width="5.00390625" style="356" customWidth="1"/>
    <col min="2" max="2" width="22.8515625" style="356" customWidth="1"/>
    <col min="3" max="3" width="9.421875" style="357" customWidth="1"/>
    <col min="4" max="4" width="9.140625" style="357" customWidth="1"/>
    <col min="5" max="5" width="8.57421875" style="357" customWidth="1"/>
    <col min="6" max="7" width="8.140625" style="356" customWidth="1"/>
    <col min="8" max="9" width="7.57421875" style="356" customWidth="1"/>
    <col min="10" max="10" width="9.140625" style="356" customWidth="1"/>
    <col min="11" max="11" width="10.57421875" style="356" customWidth="1"/>
    <col min="12" max="12" width="9.140625" style="356" bestFit="1" customWidth="1"/>
    <col min="13" max="13" width="9.421875" style="356" customWidth="1"/>
    <col min="14" max="17" width="9.140625" style="356" customWidth="1"/>
    <col min="18" max="18" width="7.421875" style="356" customWidth="1"/>
    <col min="19" max="16384" width="9.140625" style="356" customWidth="1"/>
  </cols>
  <sheetData>
    <row r="1" spans="1:18" ht="12.75">
      <c r="A1" s="260"/>
      <c r="B1" s="260"/>
      <c r="C1" s="261"/>
      <c r="D1" s="261"/>
      <c r="E1" s="261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2" t="s">
        <v>202</v>
      </c>
    </row>
    <row r="2" spans="1:18" ht="12.75">
      <c r="A2" s="260"/>
      <c r="B2" s="355" t="s">
        <v>323</v>
      </c>
      <c r="C2" s="261"/>
      <c r="D2" s="261"/>
      <c r="E2" s="261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8" ht="21.75" customHeight="1">
      <c r="A3" s="976" t="s">
        <v>203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976"/>
      <c r="R3" s="976"/>
    </row>
    <row r="4" spans="1:18" ht="21.75" customHeight="1">
      <c r="A4" s="976">
        <f>Анкета!A5</f>
        <v>0</v>
      </c>
      <c r="B4" s="976"/>
      <c r="C4" s="976"/>
      <c r="D4" s="976"/>
      <c r="E4" s="976"/>
      <c r="F4" s="976"/>
      <c r="G4" s="976"/>
      <c r="H4" s="976"/>
      <c r="I4" s="976"/>
      <c r="J4" s="976"/>
      <c r="K4" s="976"/>
      <c r="L4" s="976"/>
      <c r="M4" s="976"/>
      <c r="N4" s="976"/>
      <c r="O4" s="976"/>
      <c r="P4" s="976"/>
      <c r="Q4" s="976"/>
      <c r="R4" s="976"/>
    </row>
    <row r="5" spans="1:18" ht="16.5" customHeight="1">
      <c r="A5" s="260"/>
      <c r="B5" s="263"/>
      <c r="C5" s="261"/>
      <c r="D5" s="261"/>
      <c r="E5" s="261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4" t="s">
        <v>204</v>
      </c>
      <c r="R5" s="260"/>
    </row>
    <row r="6" spans="1:18" ht="18.75" customHeight="1">
      <c r="A6" s="977" t="s">
        <v>205</v>
      </c>
      <c r="B6" s="980"/>
      <c r="C6" s="983" t="str">
        <f>Анкета!B41</f>
        <v>Установлено на 2015 год</v>
      </c>
      <c r="D6" s="984"/>
      <c r="E6" s="984"/>
      <c r="F6" s="984"/>
      <c r="G6" s="984"/>
      <c r="H6" s="984"/>
      <c r="I6" s="984"/>
      <c r="J6" s="985"/>
      <c r="K6" s="983" t="str">
        <f>Анкета!B42</f>
        <v>Факт 2015 год</v>
      </c>
      <c r="L6" s="984"/>
      <c r="M6" s="984"/>
      <c r="N6" s="984"/>
      <c r="O6" s="984"/>
      <c r="P6" s="984"/>
      <c r="Q6" s="984"/>
      <c r="R6" s="985"/>
    </row>
    <row r="7" spans="1:18" ht="21" customHeight="1">
      <c r="A7" s="978"/>
      <c r="B7" s="981"/>
      <c r="C7" s="963" t="s">
        <v>206</v>
      </c>
      <c r="D7" s="966" t="s">
        <v>207</v>
      </c>
      <c r="E7" s="967"/>
      <c r="F7" s="967"/>
      <c r="G7" s="967"/>
      <c r="H7" s="967"/>
      <c r="I7" s="967"/>
      <c r="J7" s="968"/>
      <c r="K7" s="963" t="s">
        <v>206</v>
      </c>
      <c r="L7" s="966" t="s">
        <v>207</v>
      </c>
      <c r="M7" s="967"/>
      <c r="N7" s="967"/>
      <c r="O7" s="967"/>
      <c r="P7" s="967"/>
      <c r="Q7" s="967"/>
      <c r="R7" s="968"/>
    </row>
    <row r="8" spans="1:18" ht="21" customHeight="1">
      <c r="A8" s="978"/>
      <c r="B8" s="981"/>
      <c r="C8" s="964"/>
      <c r="D8" s="969" t="s">
        <v>208</v>
      </c>
      <c r="E8" s="969" t="s">
        <v>209</v>
      </c>
      <c r="F8" s="973" t="s">
        <v>207</v>
      </c>
      <c r="G8" s="973"/>
      <c r="H8" s="973"/>
      <c r="I8" s="973"/>
      <c r="J8" s="974" t="s">
        <v>284</v>
      </c>
      <c r="K8" s="964"/>
      <c r="L8" s="969" t="s">
        <v>208</v>
      </c>
      <c r="M8" s="969" t="s">
        <v>209</v>
      </c>
      <c r="N8" s="973" t="s">
        <v>207</v>
      </c>
      <c r="O8" s="973"/>
      <c r="P8" s="973"/>
      <c r="Q8" s="973"/>
      <c r="R8" s="974" t="s">
        <v>284</v>
      </c>
    </row>
    <row r="9" spans="1:18" ht="96.75" customHeight="1">
      <c r="A9" s="979"/>
      <c r="B9" s="982"/>
      <c r="C9" s="965"/>
      <c r="D9" s="970"/>
      <c r="E9" s="970"/>
      <c r="F9" s="265" t="s">
        <v>245</v>
      </c>
      <c r="G9" s="265" t="s">
        <v>210</v>
      </c>
      <c r="H9" s="265" t="s">
        <v>211</v>
      </c>
      <c r="I9" s="265" t="s">
        <v>212</v>
      </c>
      <c r="J9" s="975"/>
      <c r="K9" s="965"/>
      <c r="L9" s="970"/>
      <c r="M9" s="970"/>
      <c r="N9" s="265" t="s">
        <v>245</v>
      </c>
      <c r="O9" s="265" t="s">
        <v>210</v>
      </c>
      <c r="P9" s="265" t="s">
        <v>211</v>
      </c>
      <c r="Q9" s="265" t="s">
        <v>212</v>
      </c>
      <c r="R9" s="975"/>
    </row>
    <row r="10" spans="1:18" ht="12.75">
      <c r="A10" s="266">
        <v>1</v>
      </c>
      <c r="B10" s="266">
        <f>+A10+1</f>
        <v>2</v>
      </c>
      <c r="C10" s="266">
        <f aca="true" t="shared" si="0" ref="C10:J10">+B10+1</f>
        <v>3</v>
      </c>
      <c r="D10" s="266">
        <f t="shared" si="0"/>
        <v>4</v>
      </c>
      <c r="E10" s="266">
        <f t="shared" si="0"/>
        <v>5</v>
      </c>
      <c r="F10" s="266">
        <f t="shared" si="0"/>
        <v>6</v>
      </c>
      <c r="G10" s="266">
        <f t="shared" si="0"/>
        <v>7</v>
      </c>
      <c r="H10" s="266">
        <f t="shared" si="0"/>
        <v>8</v>
      </c>
      <c r="I10" s="266">
        <f t="shared" si="0"/>
        <v>9</v>
      </c>
      <c r="J10" s="266">
        <f t="shared" si="0"/>
        <v>10</v>
      </c>
      <c r="K10" s="266">
        <f aca="true" t="shared" si="1" ref="K10:R10">+J10+1</f>
        <v>11</v>
      </c>
      <c r="L10" s="266">
        <f t="shared" si="1"/>
        <v>12</v>
      </c>
      <c r="M10" s="266">
        <f t="shared" si="1"/>
        <v>13</v>
      </c>
      <c r="N10" s="266">
        <f t="shared" si="1"/>
        <v>14</v>
      </c>
      <c r="O10" s="266">
        <f t="shared" si="1"/>
        <v>15</v>
      </c>
      <c r="P10" s="266">
        <f t="shared" si="1"/>
        <v>16</v>
      </c>
      <c r="Q10" s="266">
        <f t="shared" si="1"/>
        <v>17</v>
      </c>
      <c r="R10" s="266">
        <f t="shared" si="1"/>
        <v>18</v>
      </c>
    </row>
    <row r="11" spans="1:18" ht="30">
      <c r="A11" s="267" t="s">
        <v>26</v>
      </c>
      <c r="B11" s="268" t="s">
        <v>213</v>
      </c>
      <c r="C11" s="236">
        <f>E11+D11+J11</f>
        <v>0</v>
      </c>
      <c r="D11" s="230">
        <f>D30-D12</f>
        <v>0</v>
      </c>
      <c r="E11" s="236">
        <f>SUM(F11:I11)</f>
        <v>0</v>
      </c>
      <c r="F11" s="230">
        <f>F30-F12</f>
        <v>0</v>
      </c>
      <c r="G11" s="230">
        <f>G30-G12</f>
        <v>0</v>
      </c>
      <c r="H11" s="230">
        <f>H30-H12</f>
        <v>0</v>
      </c>
      <c r="I11" s="230">
        <f>I30-I12</f>
        <v>0</v>
      </c>
      <c r="J11" s="230">
        <f>J30-J12</f>
        <v>0</v>
      </c>
      <c r="K11" s="236">
        <f>M11+L11+R11</f>
        <v>0</v>
      </c>
      <c r="L11" s="230">
        <f>L30-L12</f>
        <v>0</v>
      </c>
      <c r="M11" s="236">
        <f>SUM(N11:Q11)</f>
        <v>0</v>
      </c>
      <c r="N11" s="230">
        <f>N30-N12</f>
        <v>0</v>
      </c>
      <c r="O11" s="230">
        <f>O30-O12</f>
        <v>0</v>
      </c>
      <c r="P11" s="230">
        <f>P30-P12</f>
        <v>0</v>
      </c>
      <c r="Q11" s="230">
        <f>Q30-Q12</f>
        <v>0</v>
      </c>
      <c r="R11" s="230">
        <f>R30-R12</f>
        <v>0</v>
      </c>
    </row>
    <row r="12" spans="1:18" ht="15">
      <c r="A12" s="269" t="s">
        <v>37</v>
      </c>
      <c r="B12" s="270" t="s">
        <v>214</v>
      </c>
      <c r="C12" s="236">
        <f>E12+D12+J12</f>
        <v>0</v>
      </c>
      <c r="D12" s="230">
        <f>SUM(D13,D21)</f>
        <v>0</v>
      </c>
      <c r="E12" s="236">
        <f>SUM(F12:I12)</f>
        <v>0</v>
      </c>
      <c r="F12" s="230">
        <f>SUM(F13,F21)</f>
        <v>0</v>
      </c>
      <c r="G12" s="230">
        <f>SUM(G13,G21)</f>
        <v>0</v>
      </c>
      <c r="H12" s="230">
        <f>SUM(H13,H21)</f>
        <v>0</v>
      </c>
      <c r="I12" s="230">
        <f>SUM(I13,I21)</f>
        <v>0</v>
      </c>
      <c r="J12" s="230">
        <f>SUM(J13,J21)</f>
        <v>0</v>
      </c>
      <c r="K12" s="236">
        <f>M12+L12+R12</f>
        <v>0</v>
      </c>
      <c r="L12" s="230">
        <f>SUM(L13,L21)</f>
        <v>0</v>
      </c>
      <c r="M12" s="236">
        <f>SUM(N12:Q12)</f>
        <v>0</v>
      </c>
      <c r="N12" s="230">
        <f>SUM(N13,N21)</f>
        <v>0</v>
      </c>
      <c r="O12" s="230">
        <f>SUM(O13,O21)</f>
        <v>0</v>
      </c>
      <c r="P12" s="230">
        <f>SUM(P13,P21)</f>
        <v>0</v>
      </c>
      <c r="Q12" s="230">
        <f>SUM(Q13,Q21)</f>
        <v>0</v>
      </c>
      <c r="R12" s="230">
        <f>SUM(R13,R21)</f>
        <v>0</v>
      </c>
    </row>
    <row r="13" spans="1:18" ht="30">
      <c r="A13" s="269"/>
      <c r="B13" s="270" t="s">
        <v>324</v>
      </c>
      <c r="C13" s="236">
        <f>E13+D13+J13</f>
        <v>0</v>
      </c>
      <c r="D13" s="230">
        <f>SUM(D14:D20)</f>
        <v>0</v>
      </c>
      <c r="E13" s="236">
        <f>SUM(F13:I13)</f>
        <v>0</v>
      </c>
      <c r="F13" s="230">
        <f>SUM(F14:F20)</f>
        <v>0</v>
      </c>
      <c r="G13" s="230">
        <f>SUM(G14:G20)</f>
        <v>0</v>
      </c>
      <c r="H13" s="230">
        <f>SUM(H14:H20)</f>
        <v>0</v>
      </c>
      <c r="I13" s="230">
        <f>SUM(I14:I20)</f>
        <v>0</v>
      </c>
      <c r="J13" s="230">
        <f>SUM(J14:J20)</f>
        <v>0</v>
      </c>
      <c r="K13" s="236">
        <f>M13+L13+R13</f>
        <v>0</v>
      </c>
      <c r="L13" s="230">
        <f>SUM(L14:L20)</f>
        <v>0</v>
      </c>
      <c r="M13" s="236">
        <f>SUM(N13:Q13)</f>
        <v>0</v>
      </c>
      <c r="N13" s="230">
        <f>SUM(N14:N20)</f>
        <v>0</v>
      </c>
      <c r="O13" s="230">
        <f>SUM(O14:O20)</f>
        <v>0</v>
      </c>
      <c r="P13" s="230">
        <f>SUM(P14:P20)</f>
        <v>0</v>
      </c>
      <c r="Q13" s="230">
        <f>SUM(Q14:Q20)</f>
        <v>0</v>
      </c>
      <c r="R13" s="230">
        <f>SUM(R14:R20)</f>
        <v>0</v>
      </c>
    </row>
    <row r="14" spans="1:18" ht="15" customHeight="1">
      <c r="A14" s="272"/>
      <c r="B14" s="273"/>
      <c r="C14" s="236">
        <f aca="true" t="shared" si="2" ref="C14:C21">E14+D14+J14</f>
        <v>0</v>
      </c>
      <c r="D14" s="271"/>
      <c r="E14" s="236">
        <f>SUM(F14:I14)</f>
        <v>0</v>
      </c>
      <c r="F14" s="271"/>
      <c r="G14" s="271"/>
      <c r="H14" s="271"/>
      <c r="I14" s="271"/>
      <c r="J14" s="271"/>
      <c r="K14" s="236">
        <f aca="true" t="shared" si="3" ref="K14:K21">M14+L14+R14</f>
        <v>0</v>
      </c>
      <c r="L14" s="271"/>
      <c r="M14" s="236">
        <f aca="true" t="shared" si="4" ref="M14:M21">SUM(N14:Q14)</f>
        <v>0</v>
      </c>
      <c r="N14" s="271"/>
      <c r="O14" s="271"/>
      <c r="P14" s="271"/>
      <c r="Q14" s="271"/>
      <c r="R14" s="271"/>
    </row>
    <row r="15" spans="1:18" ht="15" customHeight="1">
      <c r="A15" s="272"/>
      <c r="B15" s="273"/>
      <c r="C15" s="236">
        <f t="shared" si="2"/>
        <v>0</v>
      </c>
      <c r="D15" s="271"/>
      <c r="E15" s="236">
        <f aca="true" t="shared" si="5" ref="E15:E20">SUM(F15:I15)</f>
        <v>0</v>
      </c>
      <c r="F15" s="271"/>
      <c r="G15" s="271"/>
      <c r="H15" s="271"/>
      <c r="I15" s="271"/>
      <c r="J15" s="271"/>
      <c r="K15" s="236">
        <f t="shared" si="3"/>
        <v>0</v>
      </c>
      <c r="L15" s="271"/>
      <c r="M15" s="236">
        <f t="shared" si="4"/>
        <v>0</v>
      </c>
      <c r="N15" s="271"/>
      <c r="O15" s="271"/>
      <c r="P15" s="271"/>
      <c r="Q15" s="271"/>
      <c r="R15" s="271"/>
    </row>
    <row r="16" spans="1:18" ht="15" customHeight="1">
      <c r="A16" s="272"/>
      <c r="B16" s="273"/>
      <c r="C16" s="236">
        <f t="shared" si="2"/>
        <v>0</v>
      </c>
      <c r="D16" s="271"/>
      <c r="E16" s="236">
        <f t="shared" si="5"/>
        <v>0</v>
      </c>
      <c r="F16" s="271"/>
      <c r="G16" s="271"/>
      <c r="H16" s="271"/>
      <c r="I16" s="271"/>
      <c r="J16" s="271"/>
      <c r="K16" s="236">
        <f t="shared" si="3"/>
        <v>0</v>
      </c>
      <c r="L16" s="271"/>
      <c r="M16" s="236">
        <f t="shared" si="4"/>
        <v>0</v>
      </c>
      <c r="N16" s="271"/>
      <c r="O16" s="271"/>
      <c r="P16" s="271"/>
      <c r="Q16" s="271"/>
      <c r="R16" s="271"/>
    </row>
    <row r="17" spans="1:18" ht="15" customHeight="1">
      <c r="A17" s="272"/>
      <c r="B17" s="273"/>
      <c r="C17" s="236">
        <f t="shared" si="2"/>
        <v>0</v>
      </c>
      <c r="D17" s="271"/>
      <c r="E17" s="236">
        <f t="shared" si="5"/>
        <v>0</v>
      </c>
      <c r="F17" s="271"/>
      <c r="G17" s="271"/>
      <c r="H17" s="271"/>
      <c r="I17" s="271"/>
      <c r="J17" s="271"/>
      <c r="K17" s="236">
        <f t="shared" si="3"/>
        <v>0</v>
      </c>
      <c r="L17" s="271"/>
      <c r="M17" s="236">
        <f t="shared" si="4"/>
        <v>0</v>
      </c>
      <c r="N17" s="271"/>
      <c r="O17" s="271"/>
      <c r="P17" s="271"/>
      <c r="Q17" s="271"/>
      <c r="R17" s="271"/>
    </row>
    <row r="18" spans="1:18" ht="15" customHeight="1">
      <c r="A18" s="272"/>
      <c r="B18" s="273"/>
      <c r="C18" s="236">
        <f t="shared" si="2"/>
        <v>0</v>
      </c>
      <c r="D18" s="271"/>
      <c r="E18" s="236">
        <f t="shared" si="5"/>
        <v>0</v>
      </c>
      <c r="F18" s="271"/>
      <c r="G18" s="271"/>
      <c r="H18" s="271"/>
      <c r="I18" s="271"/>
      <c r="J18" s="271"/>
      <c r="K18" s="236">
        <f t="shared" si="3"/>
        <v>0</v>
      </c>
      <c r="L18" s="271"/>
      <c r="M18" s="236">
        <f t="shared" si="4"/>
        <v>0</v>
      </c>
      <c r="N18" s="271"/>
      <c r="O18" s="271"/>
      <c r="P18" s="271"/>
      <c r="Q18" s="271"/>
      <c r="R18" s="271"/>
    </row>
    <row r="19" spans="1:18" ht="15" customHeight="1">
      <c r="A19" s="272"/>
      <c r="B19" s="273"/>
      <c r="C19" s="236">
        <f t="shared" si="2"/>
        <v>0</v>
      </c>
      <c r="D19" s="271"/>
      <c r="E19" s="236">
        <f t="shared" si="5"/>
        <v>0</v>
      </c>
      <c r="F19" s="271"/>
      <c r="G19" s="271"/>
      <c r="H19" s="271"/>
      <c r="I19" s="271"/>
      <c r="J19" s="271"/>
      <c r="K19" s="236">
        <f t="shared" si="3"/>
        <v>0</v>
      </c>
      <c r="L19" s="271"/>
      <c r="M19" s="236">
        <f t="shared" si="4"/>
        <v>0</v>
      </c>
      <c r="N19" s="271"/>
      <c r="O19" s="271"/>
      <c r="P19" s="271"/>
      <c r="Q19" s="271"/>
      <c r="R19" s="271"/>
    </row>
    <row r="20" spans="1:18" ht="15" customHeight="1">
      <c r="A20" s="272"/>
      <c r="B20" s="273"/>
      <c r="C20" s="236">
        <f>E20+D20+J20</f>
        <v>0</v>
      </c>
      <c r="D20" s="271"/>
      <c r="E20" s="236">
        <f t="shared" si="5"/>
        <v>0</v>
      </c>
      <c r="F20" s="271"/>
      <c r="G20" s="271"/>
      <c r="H20" s="271"/>
      <c r="I20" s="271"/>
      <c r="J20" s="271"/>
      <c r="K20" s="236">
        <f t="shared" si="3"/>
        <v>0</v>
      </c>
      <c r="L20" s="271"/>
      <c r="M20" s="236">
        <f t="shared" si="4"/>
        <v>0</v>
      </c>
      <c r="N20" s="271"/>
      <c r="O20" s="271"/>
      <c r="P20" s="271"/>
      <c r="Q20" s="271"/>
      <c r="R20" s="271"/>
    </row>
    <row r="21" spans="1:18" ht="15" customHeight="1">
      <c r="A21" s="272"/>
      <c r="B21" s="358" t="s">
        <v>322</v>
      </c>
      <c r="C21" s="236">
        <f t="shared" si="2"/>
        <v>0</v>
      </c>
      <c r="D21" s="230">
        <f>SUM(D22:D28)</f>
        <v>0</v>
      </c>
      <c r="E21" s="236">
        <f aca="true" t="shared" si="6" ref="E21:E28">SUM(F21:I21)</f>
        <v>0</v>
      </c>
      <c r="F21" s="230">
        <f>SUM(F22:F28)</f>
        <v>0</v>
      </c>
      <c r="G21" s="230">
        <f>SUM(G22:G28)</f>
        <v>0</v>
      </c>
      <c r="H21" s="230">
        <f>SUM(H22:H28)</f>
        <v>0</v>
      </c>
      <c r="I21" s="230">
        <f>SUM(I22:I28)</f>
        <v>0</v>
      </c>
      <c r="J21" s="230">
        <f>SUM(J22:J28)</f>
        <v>0</v>
      </c>
      <c r="K21" s="236">
        <f t="shared" si="3"/>
        <v>0</v>
      </c>
      <c r="L21" s="230">
        <f>SUM(L22:L28)</f>
        <v>0</v>
      </c>
      <c r="M21" s="236">
        <f t="shared" si="4"/>
        <v>0</v>
      </c>
      <c r="N21" s="230">
        <f>SUM(N22:N28)</f>
        <v>0</v>
      </c>
      <c r="O21" s="230">
        <f>SUM(O22:O28)</f>
        <v>0</v>
      </c>
      <c r="P21" s="230">
        <f>SUM(P22:P28)</f>
        <v>0</v>
      </c>
      <c r="Q21" s="230">
        <f>SUM(Q22:Q28)</f>
        <v>0</v>
      </c>
      <c r="R21" s="230">
        <f>SUM(R22:R28)</f>
        <v>0</v>
      </c>
    </row>
    <row r="22" spans="1:18" ht="15" customHeight="1">
      <c r="A22" s="272"/>
      <c r="B22" s="273"/>
      <c r="C22" s="236">
        <f aca="true" t="shared" si="7" ref="C22:C28">E22+D22+J22</f>
        <v>0</v>
      </c>
      <c r="D22" s="271"/>
      <c r="E22" s="236">
        <f t="shared" si="6"/>
        <v>0</v>
      </c>
      <c r="F22" s="271"/>
      <c r="G22" s="271"/>
      <c r="H22" s="271"/>
      <c r="I22" s="271"/>
      <c r="J22" s="271"/>
      <c r="K22" s="236">
        <f aca="true" t="shared" si="8" ref="K22:K28">M22+L22+R22</f>
        <v>0</v>
      </c>
      <c r="L22" s="271"/>
      <c r="M22" s="236">
        <f aca="true" t="shared" si="9" ref="M22:M28">SUM(N22:Q22)</f>
        <v>0</v>
      </c>
      <c r="N22" s="271"/>
      <c r="O22" s="271"/>
      <c r="P22" s="271"/>
      <c r="Q22" s="271"/>
      <c r="R22" s="271"/>
    </row>
    <row r="23" spans="1:18" ht="15" customHeight="1">
      <c r="A23" s="272"/>
      <c r="B23" s="273"/>
      <c r="C23" s="236">
        <f t="shared" si="7"/>
        <v>0</v>
      </c>
      <c r="D23" s="271"/>
      <c r="E23" s="236">
        <f t="shared" si="6"/>
        <v>0</v>
      </c>
      <c r="F23" s="271"/>
      <c r="G23" s="271"/>
      <c r="H23" s="271"/>
      <c r="I23" s="271"/>
      <c r="J23" s="271"/>
      <c r="K23" s="236">
        <f t="shared" si="8"/>
        <v>0</v>
      </c>
      <c r="L23" s="271"/>
      <c r="M23" s="236">
        <f t="shared" si="9"/>
        <v>0</v>
      </c>
      <c r="N23" s="271"/>
      <c r="O23" s="271"/>
      <c r="P23" s="271"/>
      <c r="Q23" s="271"/>
      <c r="R23" s="271"/>
    </row>
    <row r="24" spans="1:18" ht="15" customHeight="1">
      <c r="A24" s="272"/>
      <c r="B24" s="273"/>
      <c r="C24" s="236">
        <f t="shared" si="7"/>
        <v>0</v>
      </c>
      <c r="D24" s="271"/>
      <c r="E24" s="236">
        <f t="shared" si="6"/>
        <v>0</v>
      </c>
      <c r="F24" s="271"/>
      <c r="G24" s="271"/>
      <c r="H24" s="271"/>
      <c r="I24" s="271"/>
      <c r="J24" s="271"/>
      <c r="K24" s="236">
        <f t="shared" si="8"/>
        <v>0</v>
      </c>
      <c r="L24" s="271"/>
      <c r="M24" s="236">
        <f t="shared" si="9"/>
        <v>0</v>
      </c>
      <c r="N24" s="271"/>
      <c r="O24" s="271"/>
      <c r="P24" s="271"/>
      <c r="Q24" s="271"/>
      <c r="R24" s="271"/>
    </row>
    <row r="25" spans="1:18" ht="15" customHeight="1">
      <c r="A25" s="272"/>
      <c r="B25" s="273"/>
      <c r="C25" s="236">
        <f t="shared" si="7"/>
        <v>0</v>
      </c>
      <c r="D25" s="271"/>
      <c r="E25" s="236">
        <f t="shared" si="6"/>
        <v>0</v>
      </c>
      <c r="F25" s="271"/>
      <c r="G25" s="271"/>
      <c r="H25" s="271"/>
      <c r="I25" s="271"/>
      <c r="J25" s="271"/>
      <c r="K25" s="236">
        <f t="shared" si="8"/>
        <v>0</v>
      </c>
      <c r="L25" s="271"/>
      <c r="M25" s="236">
        <f t="shared" si="9"/>
        <v>0</v>
      </c>
      <c r="N25" s="271"/>
      <c r="O25" s="271"/>
      <c r="P25" s="271"/>
      <c r="Q25" s="271"/>
      <c r="R25" s="271"/>
    </row>
    <row r="26" spans="1:18" ht="15" customHeight="1">
      <c r="A26" s="272"/>
      <c r="B26" s="273"/>
      <c r="C26" s="236">
        <f t="shared" si="7"/>
        <v>0</v>
      </c>
      <c r="D26" s="271"/>
      <c r="E26" s="236">
        <f t="shared" si="6"/>
        <v>0</v>
      </c>
      <c r="F26" s="271"/>
      <c r="G26" s="271"/>
      <c r="H26" s="271"/>
      <c r="I26" s="271"/>
      <c r="J26" s="271"/>
      <c r="K26" s="236">
        <f t="shared" si="8"/>
        <v>0</v>
      </c>
      <c r="L26" s="271"/>
      <c r="M26" s="236">
        <f t="shared" si="9"/>
        <v>0</v>
      </c>
      <c r="N26" s="271"/>
      <c r="O26" s="271"/>
      <c r="P26" s="271"/>
      <c r="Q26" s="271"/>
      <c r="R26" s="271"/>
    </row>
    <row r="27" spans="1:18" ht="15" customHeight="1">
      <c r="A27" s="272"/>
      <c r="B27" s="273"/>
      <c r="C27" s="236">
        <f t="shared" si="7"/>
        <v>0</v>
      </c>
      <c r="D27" s="271"/>
      <c r="E27" s="236">
        <f t="shared" si="6"/>
        <v>0</v>
      </c>
      <c r="F27" s="271"/>
      <c r="G27" s="271"/>
      <c r="H27" s="271"/>
      <c r="I27" s="271"/>
      <c r="J27" s="271"/>
      <c r="K27" s="236">
        <f t="shared" si="8"/>
        <v>0</v>
      </c>
      <c r="L27" s="271"/>
      <c r="M27" s="236">
        <f t="shared" si="9"/>
        <v>0</v>
      </c>
      <c r="N27" s="271"/>
      <c r="O27" s="271"/>
      <c r="P27" s="271"/>
      <c r="Q27" s="271"/>
      <c r="R27" s="271"/>
    </row>
    <row r="28" spans="1:18" ht="15">
      <c r="A28" s="272"/>
      <c r="B28" s="273"/>
      <c r="C28" s="236">
        <f t="shared" si="7"/>
        <v>0</v>
      </c>
      <c r="D28" s="271"/>
      <c r="E28" s="236">
        <f t="shared" si="6"/>
        <v>0</v>
      </c>
      <c r="F28" s="271"/>
      <c r="G28" s="271"/>
      <c r="H28" s="271"/>
      <c r="I28" s="271"/>
      <c r="J28" s="271"/>
      <c r="K28" s="236">
        <f t="shared" si="8"/>
        <v>0</v>
      </c>
      <c r="L28" s="271"/>
      <c r="M28" s="236">
        <f t="shared" si="9"/>
        <v>0</v>
      </c>
      <c r="N28" s="271"/>
      <c r="O28" s="271"/>
      <c r="P28" s="271"/>
      <c r="Q28" s="271"/>
      <c r="R28" s="271"/>
    </row>
    <row r="29" spans="1:18" ht="31.5" customHeight="1">
      <c r="A29" s="274"/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7"/>
    </row>
    <row r="30" spans="1:18" ht="30">
      <c r="A30" s="278" t="s">
        <v>39</v>
      </c>
      <c r="B30" s="279" t="s">
        <v>215</v>
      </c>
      <c r="C30" s="280">
        <f>E30+D30+J30</f>
        <v>0</v>
      </c>
      <c r="D30" s="280">
        <f>D33+D31</f>
        <v>0</v>
      </c>
      <c r="E30" s="280">
        <f>SUM(F30:I30)</f>
        <v>0</v>
      </c>
      <c r="F30" s="280">
        <f>F33+F31</f>
        <v>0</v>
      </c>
      <c r="G30" s="280">
        <f>G33+G31</f>
        <v>0</v>
      </c>
      <c r="H30" s="280">
        <f>H33+H31</f>
        <v>0</v>
      </c>
      <c r="I30" s="280">
        <f>I33+I31</f>
        <v>0</v>
      </c>
      <c r="J30" s="280">
        <f>J33+J31</f>
        <v>0</v>
      </c>
      <c r="K30" s="280">
        <f>M30+L30+R30</f>
        <v>0</v>
      </c>
      <c r="L30" s="280">
        <f>L33+L31</f>
        <v>0</v>
      </c>
      <c r="M30" s="280">
        <f>SUM(N30:Q30)</f>
        <v>0</v>
      </c>
      <c r="N30" s="280">
        <f>N33+N31</f>
        <v>0</v>
      </c>
      <c r="O30" s="280">
        <f>O33+O31</f>
        <v>0</v>
      </c>
      <c r="P30" s="280">
        <f>P33+P31</f>
        <v>0</v>
      </c>
      <c r="Q30" s="280">
        <f>Q33+Q31</f>
        <v>0</v>
      </c>
      <c r="R30" s="280">
        <f>R33+R31</f>
        <v>0</v>
      </c>
    </row>
    <row r="31" spans="1:18" ht="30">
      <c r="A31" s="269" t="s">
        <v>41</v>
      </c>
      <c r="B31" s="270" t="s">
        <v>216</v>
      </c>
      <c r="C31" s="230">
        <f>E31+D31+J31</f>
        <v>0</v>
      </c>
      <c r="D31" s="271"/>
      <c r="E31" s="280">
        <f>SUM(F31:I31)</f>
        <v>0</v>
      </c>
      <c r="F31" s="271"/>
      <c r="G31" s="271"/>
      <c r="H31" s="271"/>
      <c r="I31" s="271"/>
      <c r="J31" s="271"/>
      <c r="K31" s="230">
        <f>M31+L31+R31</f>
        <v>0</v>
      </c>
      <c r="L31" s="271"/>
      <c r="M31" s="280">
        <f>SUM(N31:Q31)</f>
        <v>0</v>
      </c>
      <c r="N31" s="271"/>
      <c r="O31" s="271"/>
      <c r="P31" s="271"/>
      <c r="Q31" s="271"/>
      <c r="R31" s="271"/>
    </row>
    <row r="32" spans="1:18" ht="30">
      <c r="A32" s="269"/>
      <c r="B32" s="268" t="s">
        <v>217</v>
      </c>
      <c r="C32" s="281">
        <f>IF(C30&gt;0,C31/C30,0)</f>
        <v>0</v>
      </c>
      <c r="D32" s="281">
        <f aca="true" t="shared" si="10" ref="D32:J32">IF(D31&gt;0,D31/D30,0)</f>
        <v>0</v>
      </c>
      <c r="E32" s="281">
        <f>IF(E31&gt;0,E31/E30,0)</f>
        <v>0</v>
      </c>
      <c r="F32" s="281">
        <f t="shared" si="10"/>
        <v>0</v>
      </c>
      <c r="G32" s="281">
        <f t="shared" si="10"/>
        <v>0</v>
      </c>
      <c r="H32" s="281">
        <f t="shared" si="10"/>
        <v>0</v>
      </c>
      <c r="I32" s="281">
        <f t="shared" si="10"/>
        <v>0</v>
      </c>
      <c r="J32" s="281">
        <f t="shared" si="10"/>
        <v>0</v>
      </c>
      <c r="K32" s="281">
        <f>IF(K30&gt;0,K31/K30,0)</f>
        <v>0</v>
      </c>
      <c r="L32" s="281">
        <f aca="true" t="shared" si="11" ref="L32:R32">IF(L31&gt;0,L31/L30,0)</f>
        <v>0</v>
      </c>
      <c r="M32" s="281">
        <f t="shared" si="11"/>
        <v>0</v>
      </c>
      <c r="N32" s="281">
        <f t="shared" si="11"/>
        <v>0</v>
      </c>
      <c r="O32" s="281">
        <f t="shared" si="11"/>
        <v>0</v>
      </c>
      <c r="P32" s="281">
        <f t="shared" si="11"/>
        <v>0</v>
      </c>
      <c r="Q32" s="281">
        <f t="shared" si="11"/>
        <v>0</v>
      </c>
      <c r="R32" s="281">
        <f t="shared" si="11"/>
        <v>0</v>
      </c>
    </row>
    <row r="33" spans="1:20" ht="45">
      <c r="A33" s="282" t="s">
        <v>43</v>
      </c>
      <c r="B33" s="268" t="s">
        <v>218</v>
      </c>
      <c r="C33" s="280">
        <f>E33+D33+J33</f>
        <v>0</v>
      </c>
      <c r="D33" s="280">
        <f>'1,8'!D10</f>
        <v>0</v>
      </c>
      <c r="E33" s="280">
        <f>SUM(F33:I33)</f>
        <v>0</v>
      </c>
      <c r="F33" s="280">
        <f>'1,8'!D12</f>
        <v>0</v>
      </c>
      <c r="G33" s="280">
        <f>'1,8'!D13</f>
        <v>0</v>
      </c>
      <c r="H33" s="280">
        <f>'1,8'!D14</f>
        <v>0</v>
      </c>
      <c r="I33" s="280">
        <f>'1,8'!D15</f>
        <v>0</v>
      </c>
      <c r="J33" s="280">
        <f>'1,8'!D16</f>
        <v>0</v>
      </c>
      <c r="K33" s="280">
        <f>M33+L33+R33</f>
        <v>0</v>
      </c>
      <c r="L33" s="280">
        <f>'1,8'!I10</f>
        <v>0</v>
      </c>
      <c r="M33" s="280">
        <f>SUM(N33:Q33)</f>
        <v>0</v>
      </c>
      <c r="N33" s="280">
        <f>'1,8'!I12</f>
        <v>0</v>
      </c>
      <c r="O33" s="280">
        <f>'1,8'!I13</f>
        <v>0</v>
      </c>
      <c r="P33" s="280">
        <f>'1,8'!I14</f>
        <v>0</v>
      </c>
      <c r="Q33" s="280">
        <f>'1,8'!I15</f>
        <v>0</v>
      </c>
      <c r="R33" s="280">
        <f>'1,8'!I16</f>
        <v>0</v>
      </c>
      <c r="S33" s="359"/>
      <c r="T33" s="360"/>
    </row>
    <row r="34" spans="1:18" ht="30">
      <c r="A34" s="269" t="s">
        <v>54</v>
      </c>
      <c r="B34" s="268" t="s">
        <v>219</v>
      </c>
      <c r="C34" s="280">
        <f>E34+D34+J34</f>
        <v>0</v>
      </c>
      <c r="D34" s="280">
        <f>'1,8'!E10</f>
        <v>0</v>
      </c>
      <c r="E34" s="280">
        <f>SUM(F34:I34)</f>
        <v>0</v>
      </c>
      <c r="F34" s="280">
        <f>'1,8'!E12</f>
        <v>0</v>
      </c>
      <c r="G34" s="280">
        <f>'1,8'!E13</f>
        <v>0</v>
      </c>
      <c r="H34" s="280">
        <f>'1,8'!E14</f>
        <v>0</v>
      </c>
      <c r="I34" s="280">
        <f>'1,8'!E15</f>
        <v>0</v>
      </c>
      <c r="J34" s="280">
        <f>'1,8'!E16</f>
        <v>0</v>
      </c>
      <c r="K34" s="280">
        <f>M34+L34+R34</f>
        <v>0</v>
      </c>
      <c r="L34" s="280">
        <f>'1,8'!J10</f>
        <v>0</v>
      </c>
      <c r="M34" s="280">
        <f>SUM(N34:Q34)</f>
        <v>0</v>
      </c>
      <c r="N34" s="280">
        <f>'1,8'!J12</f>
        <v>0</v>
      </c>
      <c r="O34" s="280">
        <f>'1,8'!J13</f>
        <v>0</v>
      </c>
      <c r="P34" s="280">
        <f>'1,8'!J14</f>
        <v>0</v>
      </c>
      <c r="Q34" s="280">
        <f>'1,8'!J15</f>
        <v>0</v>
      </c>
      <c r="R34" s="280">
        <f>'1,8'!J16</f>
        <v>0</v>
      </c>
    </row>
    <row r="35" spans="2:12" ht="15">
      <c r="B35" s="361"/>
      <c r="E35" s="356"/>
      <c r="K35" s="357"/>
      <c r="L35" s="357"/>
    </row>
    <row r="36" spans="1:18" ht="15.75">
      <c r="A36" s="362" t="s">
        <v>220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</row>
    <row r="37" spans="2:16" s="363" customFormat="1" ht="18.75">
      <c r="B37" s="971">
        <f>СВОД!B73</f>
        <v>0</v>
      </c>
      <c r="C37" s="971"/>
      <c r="D37" s="971"/>
      <c r="E37" s="971"/>
      <c r="K37" s="972">
        <f>Анкета!E53</f>
        <v>0</v>
      </c>
      <c r="L37" s="972"/>
      <c r="M37" s="972"/>
      <c r="N37" s="972"/>
      <c r="O37" s="972"/>
      <c r="P37" s="972"/>
    </row>
  </sheetData>
  <sheetProtection password="C094" sheet="1" objects="1" scenarios="1" formatColumns="0" formatRows="0"/>
  <protectedRanges>
    <protectedRange sqref="B37 K37 B14:B20 B22:B28 D31 F31:J31 L31 N31:R31 D14:D20 F14:J20 L14:L20 N14:R20 D22:D28 F22:J28 L22:L28 N22:R28" name="Диапазон4"/>
  </protectedRanges>
  <mergeCells count="20">
    <mergeCell ref="N8:Q8"/>
    <mergeCell ref="R8:R9"/>
    <mergeCell ref="A3:R3"/>
    <mergeCell ref="A4:R4"/>
    <mergeCell ref="A6:A9"/>
    <mergeCell ref="B6:B9"/>
    <mergeCell ref="C6:J6"/>
    <mergeCell ref="K6:R6"/>
    <mergeCell ref="C7:C9"/>
    <mergeCell ref="D7:J7"/>
    <mergeCell ref="K7:K9"/>
    <mergeCell ref="L7:R7"/>
    <mergeCell ref="M8:M9"/>
    <mergeCell ref="B37:E37"/>
    <mergeCell ref="K37:P37"/>
    <mergeCell ref="D8:D9"/>
    <mergeCell ref="E8:E9"/>
    <mergeCell ref="L8:L9"/>
    <mergeCell ref="F8:I8"/>
    <mergeCell ref="J8:J9"/>
  </mergeCells>
  <printOptions horizontalCentered="1"/>
  <pageMargins left="0.1968503937007874" right="0.1968503937007874" top="0.984251968503937" bottom="0.3937007874015748" header="0" footer="0"/>
  <pageSetup fitToHeight="1" fitToWidth="1" horizontalDpi="600" verticalDpi="600" orientation="landscape" paperSize="9" scale="63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81"/>
  <sheetViews>
    <sheetView showGridLines="0" view="pageBreakPreview" zoomScaleSheetLayoutView="100" zoomScalePageLayoutView="0" workbookViewId="0" topLeftCell="A1">
      <pane xSplit="2" ySplit="8" topLeftCell="C3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1" sqref="C51:L51"/>
    </sheetView>
  </sheetViews>
  <sheetFormatPr defaultColWidth="9.140625" defaultRowHeight="12.75"/>
  <cols>
    <col min="1" max="1" width="3.7109375" style="368" customWidth="1"/>
    <col min="2" max="2" width="26.57421875" style="368" customWidth="1"/>
    <col min="3" max="3" width="11.140625" style="368" customWidth="1"/>
    <col min="4" max="5" width="11.8515625" style="368" customWidth="1"/>
    <col min="6" max="6" width="10.421875" style="368" customWidth="1"/>
    <col min="7" max="7" width="9.7109375" style="368" customWidth="1"/>
    <col min="8" max="8" width="12.7109375" style="368" customWidth="1"/>
    <col min="9" max="9" width="10.421875" style="368" customWidth="1"/>
    <col min="10" max="10" width="12.140625" style="368" customWidth="1"/>
    <col min="11" max="12" width="9.57421875" style="368" customWidth="1"/>
    <col min="13" max="16384" width="9.140625" style="368" customWidth="1"/>
  </cols>
  <sheetData>
    <row r="1" spans="1:12" ht="12.75">
      <c r="A1" s="205"/>
      <c r="B1" s="205"/>
      <c r="C1" s="205"/>
      <c r="D1" s="205"/>
      <c r="E1" s="205"/>
      <c r="F1" s="205"/>
      <c r="G1" s="205"/>
      <c r="H1" s="205"/>
      <c r="I1" s="206" t="s">
        <v>221</v>
      </c>
      <c r="J1" s="206"/>
      <c r="K1" s="205"/>
      <c r="L1" s="205"/>
    </row>
    <row r="2" spans="1:12" ht="12.7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5"/>
      <c r="L2" s="205"/>
    </row>
    <row r="3" spans="1:12" ht="16.5">
      <c r="A3" s="986" t="s">
        <v>222</v>
      </c>
      <c r="B3" s="986"/>
      <c r="C3" s="986"/>
      <c r="D3" s="986"/>
      <c r="E3" s="986"/>
      <c r="F3" s="986"/>
      <c r="G3" s="986"/>
      <c r="H3" s="986"/>
      <c r="I3" s="986"/>
      <c r="J3" s="208"/>
      <c r="K3" s="205"/>
      <c r="L3" s="205"/>
    </row>
    <row r="4" spans="1:12" ht="16.5">
      <c r="A4" s="366"/>
      <c r="B4" s="366"/>
      <c r="C4" s="366"/>
      <c r="D4" s="366">
        <f>Анкета!A5</f>
        <v>0</v>
      </c>
      <c r="E4" s="366"/>
      <c r="F4" s="366"/>
      <c r="G4" s="366"/>
      <c r="H4" s="366"/>
      <c r="I4" s="366"/>
      <c r="J4" s="366"/>
      <c r="K4" s="367"/>
      <c r="L4" s="367"/>
    </row>
    <row r="5" spans="1:12" ht="13.5" thickBo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24" customHeight="1">
      <c r="A6" s="987" t="s">
        <v>223</v>
      </c>
      <c r="B6" s="988" t="s">
        <v>224</v>
      </c>
      <c r="C6" s="989" t="str">
        <f>Анкета!B41</f>
        <v>Установлено на 2015 год</v>
      </c>
      <c r="D6" s="990"/>
      <c r="E6" s="990"/>
      <c r="F6" s="995" t="s">
        <v>145</v>
      </c>
      <c r="G6" s="996"/>
      <c r="H6" s="991" t="str">
        <f>Анкета!B42</f>
        <v>Факт 2015 год</v>
      </c>
      <c r="I6" s="992"/>
      <c r="J6" s="992"/>
      <c r="K6" s="995" t="s">
        <v>145</v>
      </c>
      <c r="L6" s="1000"/>
    </row>
    <row r="7" spans="1:12" ht="89.25">
      <c r="A7" s="987"/>
      <c r="B7" s="988"/>
      <c r="C7" s="209" t="s">
        <v>225</v>
      </c>
      <c r="D7" s="210" t="s">
        <v>226</v>
      </c>
      <c r="E7" s="210" t="s">
        <v>227</v>
      </c>
      <c r="F7" s="211" t="s">
        <v>238</v>
      </c>
      <c r="G7" s="212" t="s">
        <v>239</v>
      </c>
      <c r="H7" s="209" t="s">
        <v>225</v>
      </c>
      <c r="I7" s="210" t="s">
        <v>226</v>
      </c>
      <c r="J7" s="210" t="s">
        <v>227</v>
      </c>
      <c r="K7" s="211" t="s">
        <v>238</v>
      </c>
      <c r="L7" s="213" t="s">
        <v>239</v>
      </c>
    </row>
    <row r="8" spans="1:12" ht="13.5" thickBot="1">
      <c r="A8" s="214">
        <v>1</v>
      </c>
      <c r="B8" s="215">
        <f>+A8+1</f>
        <v>2</v>
      </c>
      <c r="C8" s="216">
        <f>+B8+1</f>
        <v>3</v>
      </c>
      <c r="D8" s="217">
        <f>+C8+1</f>
        <v>4</v>
      </c>
      <c r="E8" s="217">
        <v>5</v>
      </c>
      <c r="F8" s="218">
        <v>6</v>
      </c>
      <c r="G8" s="219">
        <v>7</v>
      </c>
      <c r="H8" s="216">
        <v>8</v>
      </c>
      <c r="I8" s="217">
        <v>9</v>
      </c>
      <c r="J8" s="217">
        <v>10</v>
      </c>
      <c r="K8" s="218">
        <v>11</v>
      </c>
      <c r="L8" s="220">
        <v>12</v>
      </c>
    </row>
    <row r="9" spans="1:12" ht="12.75">
      <c r="A9" s="221" t="s">
        <v>26</v>
      </c>
      <c r="B9" s="222" t="s">
        <v>228</v>
      </c>
      <c r="C9" s="223">
        <f aca="true" t="shared" si="0" ref="C9:L9">C10+C11+C16</f>
        <v>0.262</v>
      </c>
      <c r="D9" s="224">
        <f t="shared" si="0"/>
        <v>0</v>
      </c>
      <c r="E9" s="224">
        <f t="shared" si="0"/>
        <v>0</v>
      </c>
      <c r="F9" s="224">
        <f t="shared" si="0"/>
        <v>0</v>
      </c>
      <c r="G9" s="225">
        <f t="shared" si="0"/>
        <v>0</v>
      </c>
      <c r="H9" s="223">
        <f t="shared" si="0"/>
        <v>0.262</v>
      </c>
      <c r="I9" s="224">
        <f t="shared" si="0"/>
        <v>0</v>
      </c>
      <c r="J9" s="224">
        <f t="shared" si="0"/>
        <v>0</v>
      </c>
      <c r="K9" s="224">
        <f t="shared" si="0"/>
        <v>0</v>
      </c>
      <c r="L9" s="226">
        <f t="shared" si="0"/>
        <v>0</v>
      </c>
    </row>
    <row r="10" spans="1:12" ht="12.75">
      <c r="A10" s="227"/>
      <c r="B10" s="228" t="s">
        <v>229</v>
      </c>
      <c r="C10" s="229">
        <f aca="true" t="shared" si="1" ref="C10:L10">C19+C26+C28+C36+C44</f>
        <v>0.262</v>
      </c>
      <c r="D10" s="230">
        <f t="shared" si="1"/>
        <v>0</v>
      </c>
      <c r="E10" s="230">
        <f t="shared" si="1"/>
        <v>0</v>
      </c>
      <c r="F10" s="230">
        <f t="shared" si="1"/>
        <v>0</v>
      </c>
      <c r="G10" s="231">
        <f t="shared" si="1"/>
        <v>0</v>
      </c>
      <c r="H10" s="229">
        <f t="shared" si="1"/>
        <v>0.262</v>
      </c>
      <c r="I10" s="230">
        <f t="shared" si="1"/>
        <v>0</v>
      </c>
      <c r="J10" s="230">
        <f t="shared" si="1"/>
        <v>0</v>
      </c>
      <c r="K10" s="230">
        <f t="shared" si="1"/>
        <v>0</v>
      </c>
      <c r="L10" s="232">
        <f t="shared" si="1"/>
        <v>0</v>
      </c>
    </row>
    <row r="11" spans="1:12" ht="12.75">
      <c r="A11" s="227"/>
      <c r="B11" s="228" t="s">
        <v>230</v>
      </c>
      <c r="C11" s="229">
        <f>SUM(C12:C15)</f>
        <v>0</v>
      </c>
      <c r="D11" s="230">
        <f aca="true" t="shared" si="2" ref="D11:L11">SUM(D12:D15)</f>
        <v>0</v>
      </c>
      <c r="E11" s="230">
        <f t="shared" si="2"/>
        <v>0</v>
      </c>
      <c r="F11" s="230">
        <f t="shared" si="2"/>
        <v>0</v>
      </c>
      <c r="G11" s="231">
        <f t="shared" si="2"/>
        <v>0</v>
      </c>
      <c r="H11" s="229">
        <f t="shared" si="2"/>
        <v>0</v>
      </c>
      <c r="I11" s="230">
        <f t="shared" si="2"/>
        <v>0</v>
      </c>
      <c r="J11" s="230">
        <f t="shared" si="2"/>
        <v>0</v>
      </c>
      <c r="K11" s="230">
        <f t="shared" si="2"/>
        <v>0</v>
      </c>
      <c r="L11" s="232">
        <f t="shared" si="2"/>
        <v>0</v>
      </c>
    </row>
    <row r="12" spans="1:12" ht="12.75">
      <c r="A12" s="227"/>
      <c r="B12" s="228" t="s">
        <v>231</v>
      </c>
      <c r="C12" s="229">
        <f aca="true" t="shared" si="3" ref="C12:L12">C21+C30+C38+C46</f>
        <v>0</v>
      </c>
      <c r="D12" s="230">
        <f t="shared" si="3"/>
        <v>0</v>
      </c>
      <c r="E12" s="230">
        <f t="shared" si="3"/>
        <v>0</v>
      </c>
      <c r="F12" s="230">
        <f t="shared" si="3"/>
        <v>0</v>
      </c>
      <c r="G12" s="231">
        <f t="shared" si="3"/>
        <v>0</v>
      </c>
      <c r="H12" s="229">
        <f t="shared" si="3"/>
        <v>0</v>
      </c>
      <c r="I12" s="230">
        <f t="shared" si="3"/>
        <v>0</v>
      </c>
      <c r="J12" s="230">
        <f t="shared" si="3"/>
        <v>0</v>
      </c>
      <c r="K12" s="230">
        <f t="shared" si="3"/>
        <v>0</v>
      </c>
      <c r="L12" s="232">
        <f t="shared" si="3"/>
        <v>0</v>
      </c>
    </row>
    <row r="13" spans="1:12" ht="12.75">
      <c r="A13" s="227"/>
      <c r="B13" s="228" t="s">
        <v>232</v>
      </c>
      <c r="C13" s="229">
        <f aca="true" t="shared" si="4" ref="C13:L13">C22+C31+C39+C47</f>
        <v>0</v>
      </c>
      <c r="D13" s="230">
        <f t="shared" si="4"/>
        <v>0</v>
      </c>
      <c r="E13" s="230">
        <f t="shared" si="4"/>
        <v>0</v>
      </c>
      <c r="F13" s="230">
        <f t="shared" si="4"/>
        <v>0</v>
      </c>
      <c r="G13" s="231">
        <f t="shared" si="4"/>
        <v>0</v>
      </c>
      <c r="H13" s="229">
        <f t="shared" si="4"/>
        <v>0</v>
      </c>
      <c r="I13" s="230">
        <f t="shared" si="4"/>
        <v>0</v>
      </c>
      <c r="J13" s="230">
        <f t="shared" si="4"/>
        <v>0</v>
      </c>
      <c r="K13" s="230">
        <f t="shared" si="4"/>
        <v>0</v>
      </c>
      <c r="L13" s="232">
        <f t="shared" si="4"/>
        <v>0</v>
      </c>
    </row>
    <row r="14" spans="1:12" ht="12.75">
      <c r="A14" s="227"/>
      <c r="B14" s="228" t="s">
        <v>233</v>
      </c>
      <c r="C14" s="229">
        <f aca="true" t="shared" si="5" ref="C14:L14">C23+C32+C40+C48</f>
        <v>0</v>
      </c>
      <c r="D14" s="230">
        <f t="shared" si="5"/>
        <v>0</v>
      </c>
      <c r="E14" s="230">
        <f t="shared" si="5"/>
        <v>0</v>
      </c>
      <c r="F14" s="230">
        <f t="shared" si="5"/>
        <v>0</v>
      </c>
      <c r="G14" s="231">
        <f t="shared" si="5"/>
        <v>0</v>
      </c>
      <c r="H14" s="229">
        <f t="shared" si="5"/>
        <v>0</v>
      </c>
      <c r="I14" s="230">
        <f t="shared" si="5"/>
        <v>0</v>
      </c>
      <c r="J14" s="230">
        <f t="shared" si="5"/>
        <v>0</v>
      </c>
      <c r="K14" s="230">
        <f t="shared" si="5"/>
        <v>0</v>
      </c>
      <c r="L14" s="232">
        <f t="shared" si="5"/>
        <v>0</v>
      </c>
    </row>
    <row r="15" spans="1:12" ht="12.75">
      <c r="A15" s="227"/>
      <c r="B15" s="228" t="s">
        <v>234</v>
      </c>
      <c r="C15" s="229">
        <f aca="true" t="shared" si="6" ref="C15:L15">C24+C33+C41+C49</f>
        <v>0</v>
      </c>
      <c r="D15" s="230">
        <f t="shared" si="6"/>
        <v>0</v>
      </c>
      <c r="E15" s="230">
        <f t="shared" si="6"/>
        <v>0</v>
      </c>
      <c r="F15" s="230">
        <f t="shared" si="6"/>
        <v>0</v>
      </c>
      <c r="G15" s="231">
        <f t="shared" si="6"/>
        <v>0</v>
      </c>
      <c r="H15" s="229">
        <f t="shared" si="6"/>
        <v>0</v>
      </c>
      <c r="I15" s="230">
        <f t="shared" si="6"/>
        <v>0</v>
      </c>
      <c r="J15" s="230">
        <f t="shared" si="6"/>
        <v>0</v>
      </c>
      <c r="K15" s="230">
        <f t="shared" si="6"/>
        <v>0</v>
      </c>
      <c r="L15" s="232">
        <f t="shared" si="6"/>
        <v>0</v>
      </c>
    </row>
    <row r="16" spans="1:12" ht="13.5" thickBot="1">
      <c r="A16" s="233"/>
      <c r="B16" s="234" t="s">
        <v>364</v>
      </c>
      <c r="C16" s="235">
        <f>C34+C42+C50</f>
        <v>0</v>
      </c>
      <c r="D16" s="236">
        <f aca="true" t="shared" si="7" ref="D16:L16">D34+D42+D50</f>
        <v>0</v>
      </c>
      <c r="E16" s="236">
        <f t="shared" si="7"/>
        <v>0</v>
      </c>
      <c r="F16" s="236">
        <f t="shared" si="7"/>
        <v>0</v>
      </c>
      <c r="G16" s="237">
        <f t="shared" si="7"/>
        <v>0</v>
      </c>
      <c r="H16" s="235">
        <f t="shared" si="7"/>
        <v>0</v>
      </c>
      <c r="I16" s="236">
        <f t="shared" si="7"/>
        <v>0</v>
      </c>
      <c r="J16" s="236">
        <f t="shared" si="7"/>
        <v>0</v>
      </c>
      <c r="K16" s="236">
        <f t="shared" si="7"/>
        <v>0</v>
      </c>
      <c r="L16" s="238">
        <f t="shared" si="7"/>
        <v>0</v>
      </c>
    </row>
    <row r="17" spans="1:12" ht="12.75">
      <c r="A17" s="221"/>
      <c r="B17" s="239" t="s">
        <v>240</v>
      </c>
      <c r="C17" s="240"/>
      <c r="D17" s="224"/>
      <c r="E17" s="224"/>
      <c r="F17" s="241"/>
      <c r="G17" s="242"/>
      <c r="H17" s="223"/>
      <c r="I17" s="243"/>
      <c r="J17" s="243"/>
      <c r="K17" s="241"/>
      <c r="L17" s="244"/>
    </row>
    <row r="18" spans="1:12" ht="12.75">
      <c r="A18" s="227" t="s">
        <v>82</v>
      </c>
      <c r="B18" s="228" t="s">
        <v>235</v>
      </c>
      <c r="C18" s="245">
        <f aca="true" t="shared" si="8" ref="C18:L18">C19+C20</f>
        <v>0.0498</v>
      </c>
      <c r="D18" s="246">
        <f t="shared" si="8"/>
        <v>0</v>
      </c>
      <c r="E18" s="246">
        <f t="shared" si="8"/>
        <v>0</v>
      </c>
      <c r="F18" s="231">
        <f t="shared" si="8"/>
        <v>0</v>
      </c>
      <c r="G18" s="250">
        <f t="shared" si="8"/>
        <v>0</v>
      </c>
      <c r="H18" s="245">
        <f t="shared" si="8"/>
        <v>0.0498</v>
      </c>
      <c r="I18" s="246">
        <f t="shared" si="8"/>
        <v>0</v>
      </c>
      <c r="J18" s="246">
        <f t="shared" si="8"/>
        <v>0</v>
      </c>
      <c r="K18" s="231">
        <f t="shared" si="8"/>
        <v>0</v>
      </c>
      <c r="L18" s="246">
        <f t="shared" si="8"/>
        <v>0</v>
      </c>
    </row>
    <row r="19" spans="1:12" ht="12.75">
      <c r="A19" s="227"/>
      <c r="B19" s="247" t="s">
        <v>229</v>
      </c>
      <c r="C19" s="373">
        <v>0.0498</v>
      </c>
      <c r="D19" s="374"/>
      <c r="E19" s="374"/>
      <c r="F19" s="698">
        <f>D19</f>
        <v>0</v>
      </c>
      <c r="G19" s="248">
        <f>D19-F19</f>
        <v>0</v>
      </c>
      <c r="H19" s="249">
        <v>0.0498</v>
      </c>
      <c r="I19" s="374"/>
      <c r="J19" s="374"/>
      <c r="K19" s="698">
        <f>I19</f>
        <v>0</v>
      </c>
      <c r="L19" s="250">
        <f>I19-K19</f>
        <v>0</v>
      </c>
    </row>
    <row r="20" spans="1:12" ht="12.75">
      <c r="A20" s="227"/>
      <c r="B20" s="228" t="s">
        <v>230</v>
      </c>
      <c r="C20" s="245">
        <f aca="true" t="shared" si="9" ref="C20:L20">SUM(C21:C24)</f>
        <v>0</v>
      </c>
      <c r="D20" s="246">
        <f t="shared" si="9"/>
        <v>0</v>
      </c>
      <c r="E20" s="246">
        <f t="shared" si="9"/>
        <v>0</v>
      </c>
      <c r="F20" s="230">
        <f t="shared" si="9"/>
        <v>0</v>
      </c>
      <c r="G20" s="231">
        <f t="shared" si="9"/>
        <v>0</v>
      </c>
      <c r="H20" s="229">
        <f t="shared" si="9"/>
        <v>0</v>
      </c>
      <c r="I20" s="230">
        <f t="shared" si="9"/>
        <v>0</v>
      </c>
      <c r="J20" s="230">
        <f t="shared" si="9"/>
        <v>0</v>
      </c>
      <c r="K20" s="230">
        <f t="shared" si="9"/>
        <v>0</v>
      </c>
      <c r="L20" s="232">
        <f t="shared" si="9"/>
        <v>0</v>
      </c>
    </row>
    <row r="21" spans="1:12" ht="12.75">
      <c r="A21" s="227"/>
      <c r="B21" s="228" t="s">
        <v>231</v>
      </c>
      <c r="C21" s="249"/>
      <c r="D21" s="374"/>
      <c r="E21" s="374"/>
      <c r="F21" s="375"/>
      <c r="G21" s="376"/>
      <c r="H21" s="249"/>
      <c r="I21" s="374"/>
      <c r="J21" s="374"/>
      <c r="K21" s="375"/>
      <c r="L21" s="377"/>
    </row>
    <row r="22" spans="1:12" ht="12.75">
      <c r="A22" s="227"/>
      <c r="B22" s="228" t="s">
        <v>232</v>
      </c>
      <c r="C22" s="249"/>
      <c r="D22" s="374"/>
      <c r="E22" s="374"/>
      <c r="F22" s="375"/>
      <c r="G22" s="376"/>
      <c r="H22" s="249"/>
      <c r="I22" s="374"/>
      <c r="J22" s="374"/>
      <c r="K22" s="375"/>
      <c r="L22" s="377"/>
    </row>
    <row r="23" spans="1:12" ht="12.75">
      <c r="A23" s="227"/>
      <c r="B23" s="228" t="s">
        <v>233</v>
      </c>
      <c r="C23" s="249"/>
      <c r="D23" s="374"/>
      <c r="E23" s="374"/>
      <c r="F23" s="375"/>
      <c r="G23" s="376"/>
      <c r="H23" s="249"/>
      <c r="I23" s="374"/>
      <c r="J23" s="374"/>
      <c r="K23" s="375"/>
      <c r="L23" s="377"/>
    </row>
    <row r="24" spans="1:12" ht="13.5" thickBot="1">
      <c r="A24" s="227"/>
      <c r="B24" s="228" t="s">
        <v>234</v>
      </c>
      <c r="C24" s="249"/>
      <c r="D24" s="374"/>
      <c r="E24" s="374"/>
      <c r="F24" s="375"/>
      <c r="G24" s="376"/>
      <c r="H24" s="249"/>
      <c r="I24" s="374"/>
      <c r="J24" s="374"/>
      <c r="K24" s="375"/>
      <c r="L24" s="377"/>
    </row>
    <row r="25" spans="1:12" ht="12.75">
      <c r="A25" s="221" t="s">
        <v>84</v>
      </c>
      <c r="B25" s="222" t="s">
        <v>241</v>
      </c>
      <c r="C25" s="240">
        <f>C26</f>
        <v>0</v>
      </c>
      <c r="D25" s="224">
        <f aca="true" t="shared" si="10" ref="D25:L25">D26</f>
        <v>0</v>
      </c>
      <c r="E25" s="224">
        <f t="shared" si="10"/>
        <v>0</v>
      </c>
      <c r="F25" s="243">
        <f t="shared" si="10"/>
        <v>0</v>
      </c>
      <c r="G25" s="252">
        <f t="shared" si="10"/>
        <v>0</v>
      </c>
      <c r="H25" s="223">
        <f t="shared" si="10"/>
        <v>0</v>
      </c>
      <c r="I25" s="243">
        <f t="shared" si="10"/>
        <v>0</v>
      </c>
      <c r="J25" s="243">
        <f t="shared" si="10"/>
        <v>0</v>
      </c>
      <c r="K25" s="243">
        <f t="shared" si="10"/>
        <v>0</v>
      </c>
      <c r="L25" s="253">
        <f t="shared" si="10"/>
        <v>0</v>
      </c>
    </row>
    <row r="26" spans="1:12" ht="13.5" thickBot="1">
      <c r="A26" s="227"/>
      <c r="B26" s="247" t="s">
        <v>229</v>
      </c>
      <c r="C26" s="249"/>
      <c r="D26" s="374"/>
      <c r="E26" s="374"/>
      <c r="F26" s="375"/>
      <c r="G26" s="248">
        <f>D26-F26</f>
        <v>0</v>
      </c>
      <c r="H26" s="249"/>
      <c r="I26" s="374"/>
      <c r="J26" s="374"/>
      <c r="K26" s="375"/>
      <c r="L26" s="250">
        <f>I26-K26</f>
        <v>0</v>
      </c>
    </row>
    <row r="27" spans="1:12" ht="12.75">
      <c r="A27" s="221" t="s">
        <v>86</v>
      </c>
      <c r="B27" s="222" t="s">
        <v>242</v>
      </c>
      <c r="C27" s="240">
        <f aca="true" t="shared" si="11" ref="C27:L27">C28+C29+C34</f>
        <v>0</v>
      </c>
      <c r="D27" s="224">
        <f t="shared" si="11"/>
        <v>0</v>
      </c>
      <c r="E27" s="224">
        <f t="shared" si="11"/>
        <v>0</v>
      </c>
      <c r="F27" s="243">
        <f t="shared" si="11"/>
        <v>0</v>
      </c>
      <c r="G27" s="252">
        <f t="shared" si="11"/>
        <v>0</v>
      </c>
      <c r="H27" s="223">
        <f t="shared" si="11"/>
        <v>0</v>
      </c>
      <c r="I27" s="243">
        <f t="shared" si="11"/>
        <v>0</v>
      </c>
      <c r="J27" s="243">
        <f t="shared" si="11"/>
        <v>0</v>
      </c>
      <c r="K27" s="243">
        <f t="shared" si="11"/>
        <v>0</v>
      </c>
      <c r="L27" s="253">
        <f t="shared" si="11"/>
        <v>0</v>
      </c>
    </row>
    <row r="28" spans="1:12" ht="12.75">
      <c r="A28" s="227"/>
      <c r="B28" s="247" t="s">
        <v>229</v>
      </c>
      <c r="C28" s="249"/>
      <c r="D28" s="374"/>
      <c r="E28" s="374"/>
      <c r="F28" s="375"/>
      <c r="G28" s="248">
        <f>D28-F28</f>
        <v>0</v>
      </c>
      <c r="H28" s="249"/>
      <c r="I28" s="374"/>
      <c r="J28" s="374"/>
      <c r="K28" s="375"/>
      <c r="L28" s="250">
        <f>I28-K28</f>
        <v>0</v>
      </c>
    </row>
    <row r="29" spans="1:12" ht="12.75">
      <c r="A29" s="227"/>
      <c r="B29" s="228" t="s">
        <v>230</v>
      </c>
      <c r="C29" s="245">
        <f aca="true" t="shared" si="12" ref="C29:L29">SUM(C30:C33)</f>
        <v>0</v>
      </c>
      <c r="D29" s="246">
        <f t="shared" si="12"/>
        <v>0</v>
      </c>
      <c r="E29" s="246">
        <f t="shared" si="12"/>
        <v>0</v>
      </c>
      <c r="F29" s="230">
        <f t="shared" si="12"/>
        <v>0</v>
      </c>
      <c r="G29" s="231">
        <f t="shared" si="12"/>
        <v>0</v>
      </c>
      <c r="H29" s="229">
        <f t="shared" si="12"/>
        <v>0</v>
      </c>
      <c r="I29" s="230">
        <f t="shared" si="12"/>
        <v>0</v>
      </c>
      <c r="J29" s="230">
        <f t="shared" si="12"/>
        <v>0</v>
      </c>
      <c r="K29" s="230">
        <f t="shared" si="12"/>
        <v>0</v>
      </c>
      <c r="L29" s="232">
        <f t="shared" si="12"/>
        <v>0</v>
      </c>
    </row>
    <row r="30" spans="1:12" ht="12.75">
      <c r="A30" s="227"/>
      <c r="B30" s="228" t="s">
        <v>231</v>
      </c>
      <c r="C30" s="249"/>
      <c r="D30" s="374"/>
      <c r="E30" s="374"/>
      <c r="F30" s="375"/>
      <c r="G30" s="376"/>
      <c r="H30" s="249"/>
      <c r="I30" s="374"/>
      <c r="J30" s="374"/>
      <c r="K30" s="375"/>
      <c r="L30" s="377"/>
    </row>
    <row r="31" spans="1:12" ht="12.75">
      <c r="A31" s="227"/>
      <c r="B31" s="228" t="s">
        <v>232</v>
      </c>
      <c r="C31" s="249"/>
      <c r="D31" s="374"/>
      <c r="E31" s="374"/>
      <c r="F31" s="375"/>
      <c r="G31" s="376"/>
      <c r="H31" s="249"/>
      <c r="I31" s="374"/>
      <c r="J31" s="374"/>
      <c r="K31" s="375"/>
      <c r="L31" s="377"/>
    </row>
    <row r="32" spans="1:12" ht="12.75">
      <c r="A32" s="227"/>
      <c r="B32" s="228" t="s">
        <v>233</v>
      </c>
      <c r="C32" s="249"/>
      <c r="D32" s="374"/>
      <c r="E32" s="374"/>
      <c r="F32" s="375"/>
      <c r="G32" s="376"/>
      <c r="H32" s="249"/>
      <c r="I32" s="374"/>
      <c r="J32" s="374"/>
      <c r="K32" s="375"/>
      <c r="L32" s="377"/>
    </row>
    <row r="33" spans="1:12" ht="12.75">
      <c r="A33" s="227"/>
      <c r="B33" s="228" t="s">
        <v>234</v>
      </c>
      <c r="C33" s="249"/>
      <c r="D33" s="374"/>
      <c r="E33" s="374"/>
      <c r="F33" s="375"/>
      <c r="G33" s="376"/>
      <c r="H33" s="249"/>
      <c r="I33" s="374"/>
      <c r="J33" s="374"/>
      <c r="K33" s="375"/>
      <c r="L33" s="377"/>
    </row>
    <row r="34" spans="1:12" ht="13.5" thickBot="1">
      <c r="A34" s="233"/>
      <c r="B34" s="234" t="s">
        <v>364</v>
      </c>
      <c r="C34" s="251"/>
      <c r="D34" s="378"/>
      <c r="E34" s="378"/>
      <c r="F34" s="379"/>
      <c r="G34" s="380"/>
      <c r="H34" s="251"/>
      <c r="I34" s="378"/>
      <c r="J34" s="378"/>
      <c r="K34" s="379"/>
      <c r="L34" s="381"/>
    </row>
    <row r="35" spans="1:12" ht="12.75">
      <c r="A35" s="221" t="s">
        <v>88</v>
      </c>
      <c r="B35" s="222" t="s">
        <v>243</v>
      </c>
      <c r="C35" s="240">
        <f aca="true" t="shared" si="13" ref="C35:L35">C36+C37+C42</f>
        <v>0</v>
      </c>
      <c r="D35" s="224">
        <f t="shared" si="13"/>
        <v>0</v>
      </c>
      <c r="E35" s="224">
        <f t="shared" si="13"/>
        <v>0</v>
      </c>
      <c r="F35" s="243">
        <f t="shared" si="13"/>
        <v>0</v>
      </c>
      <c r="G35" s="252">
        <f t="shared" si="13"/>
        <v>0</v>
      </c>
      <c r="H35" s="223">
        <f t="shared" si="13"/>
        <v>0</v>
      </c>
      <c r="I35" s="243">
        <f t="shared" si="13"/>
        <v>0</v>
      </c>
      <c r="J35" s="243">
        <f t="shared" si="13"/>
        <v>0</v>
      </c>
      <c r="K35" s="243">
        <f t="shared" si="13"/>
        <v>0</v>
      </c>
      <c r="L35" s="253">
        <f t="shared" si="13"/>
        <v>0</v>
      </c>
    </row>
    <row r="36" spans="1:12" ht="12.75">
      <c r="A36" s="227"/>
      <c r="B36" s="247" t="s">
        <v>229</v>
      </c>
      <c r="C36" s="249"/>
      <c r="D36" s="374"/>
      <c r="E36" s="374"/>
      <c r="F36" s="375"/>
      <c r="G36" s="248">
        <f>D36-F36</f>
        <v>0</v>
      </c>
      <c r="H36" s="249"/>
      <c r="I36" s="374"/>
      <c r="J36" s="374"/>
      <c r="K36" s="375"/>
      <c r="L36" s="250">
        <f>I36-K36</f>
        <v>0</v>
      </c>
    </row>
    <row r="37" spans="1:12" ht="12.75">
      <c r="A37" s="227"/>
      <c r="B37" s="228" t="s">
        <v>230</v>
      </c>
      <c r="C37" s="245">
        <f aca="true" t="shared" si="14" ref="C37:L37">SUM(C38:C41)</f>
        <v>0</v>
      </c>
      <c r="D37" s="246">
        <f t="shared" si="14"/>
        <v>0</v>
      </c>
      <c r="E37" s="246">
        <f t="shared" si="14"/>
        <v>0</v>
      </c>
      <c r="F37" s="230">
        <f t="shared" si="14"/>
        <v>0</v>
      </c>
      <c r="G37" s="231">
        <f t="shared" si="14"/>
        <v>0</v>
      </c>
      <c r="H37" s="229">
        <f t="shared" si="14"/>
        <v>0</v>
      </c>
      <c r="I37" s="230">
        <f t="shared" si="14"/>
        <v>0</v>
      </c>
      <c r="J37" s="230">
        <f t="shared" si="14"/>
        <v>0</v>
      </c>
      <c r="K37" s="230">
        <f t="shared" si="14"/>
        <v>0</v>
      </c>
      <c r="L37" s="232">
        <f t="shared" si="14"/>
        <v>0</v>
      </c>
    </row>
    <row r="38" spans="1:12" ht="12.75">
      <c r="A38" s="227"/>
      <c r="B38" s="228" t="s">
        <v>231</v>
      </c>
      <c r="C38" s="249"/>
      <c r="D38" s="374"/>
      <c r="E38" s="374"/>
      <c r="F38" s="375"/>
      <c r="G38" s="376"/>
      <c r="H38" s="249"/>
      <c r="I38" s="374"/>
      <c r="J38" s="374"/>
      <c r="K38" s="375"/>
      <c r="L38" s="377"/>
    </row>
    <row r="39" spans="1:12" ht="12.75">
      <c r="A39" s="227"/>
      <c r="B39" s="228" t="s">
        <v>232</v>
      </c>
      <c r="C39" s="249"/>
      <c r="D39" s="374"/>
      <c r="E39" s="374"/>
      <c r="F39" s="375"/>
      <c r="G39" s="376"/>
      <c r="H39" s="249"/>
      <c r="I39" s="374"/>
      <c r="J39" s="374"/>
      <c r="K39" s="375"/>
      <c r="L39" s="377"/>
    </row>
    <row r="40" spans="1:12" ht="12.75">
      <c r="A40" s="227"/>
      <c r="B40" s="228" t="s">
        <v>233</v>
      </c>
      <c r="C40" s="249"/>
      <c r="D40" s="374"/>
      <c r="E40" s="374"/>
      <c r="F40" s="375"/>
      <c r="G40" s="376"/>
      <c r="H40" s="249"/>
      <c r="I40" s="374"/>
      <c r="J40" s="374"/>
      <c r="K40" s="375"/>
      <c r="L40" s="377"/>
    </row>
    <row r="41" spans="1:12" ht="12.75">
      <c r="A41" s="227"/>
      <c r="B41" s="228" t="s">
        <v>234</v>
      </c>
      <c r="C41" s="249"/>
      <c r="D41" s="374"/>
      <c r="E41" s="374"/>
      <c r="F41" s="375"/>
      <c r="G41" s="376"/>
      <c r="H41" s="249"/>
      <c r="I41" s="374"/>
      <c r="J41" s="374"/>
      <c r="K41" s="375"/>
      <c r="L41" s="377"/>
    </row>
    <row r="42" spans="1:12" ht="13.5" thickBot="1">
      <c r="A42" s="233"/>
      <c r="B42" s="234" t="s">
        <v>364</v>
      </c>
      <c r="C42" s="251"/>
      <c r="D42" s="378"/>
      <c r="E42" s="378"/>
      <c r="F42" s="379"/>
      <c r="G42" s="380"/>
      <c r="H42" s="251"/>
      <c r="I42" s="378"/>
      <c r="J42" s="378"/>
      <c r="K42" s="379"/>
      <c r="L42" s="381"/>
    </row>
    <row r="43" spans="1:12" ht="38.25">
      <c r="A43" s="221" t="s">
        <v>90</v>
      </c>
      <c r="B43" s="254" t="s">
        <v>325</v>
      </c>
      <c r="C43" s="223">
        <f aca="true" t="shared" si="15" ref="C43:L43">C44+C45+C50</f>
        <v>0.2122</v>
      </c>
      <c r="D43" s="243">
        <f t="shared" si="15"/>
        <v>0</v>
      </c>
      <c r="E43" s="243">
        <f t="shared" si="15"/>
        <v>0</v>
      </c>
      <c r="F43" s="243">
        <f t="shared" si="15"/>
        <v>0</v>
      </c>
      <c r="G43" s="252">
        <f t="shared" si="15"/>
        <v>0</v>
      </c>
      <c r="H43" s="223">
        <f t="shared" si="15"/>
        <v>0.2122</v>
      </c>
      <c r="I43" s="243">
        <f t="shared" si="15"/>
        <v>0</v>
      </c>
      <c r="J43" s="243">
        <f t="shared" si="15"/>
        <v>0</v>
      </c>
      <c r="K43" s="243">
        <f t="shared" si="15"/>
        <v>0</v>
      </c>
      <c r="L43" s="253">
        <f t="shared" si="15"/>
        <v>0</v>
      </c>
    </row>
    <row r="44" spans="1:21" ht="15.75">
      <c r="A44" s="227"/>
      <c r="B44" s="247" t="s">
        <v>229</v>
      </c>
      <c r="C44" s="710">
        <v>0.2122</v>
      </c>
      <c r="D44" s="374"/>
      <c r="E44" s="374"/>
      <c r="F44" s="697"/>
      <c r="G44" s="248">
        <f>D44-F44</f>
        <v>0</v>
      </c>
      <c r="H44" s="249">
        <v>0.2122</v>
      </c>
      <c r="I44" s="374"/>
      <c r="J44" s="374"/>
      <c r="K44" s="382"/>
      <c r="L44" s="250">
        <f>I44-K44</f>
        <v>0</v>
      </c>
      <c r="M44" s="369"/>
      <c r="N44" s="369"/>
      <c r="O44" s="369"/>
      <c r="P44" s="369"/>
      <c r="Q44" s="369"/>
      <c r="R44" s="369"/>
      <c r="S44" s="369"/>
      <c r="T44" s="369"/>
      <c r="U44" s="369"/>
    </row>
    <row r="45" spans="1:12" ht="12.75">
      <c r="A45" s="227"/>
      <c r="B45" s="228" t="s">
        <v>230</v>
      </c>
      <c r="C45" s="245">
        <f aca="true" t="shared" si="16" ref="C45:L45">SUM(C46:C49)</f>
        <v>0</v>
      </c>
      <c r="D45" s="246">
        <f t="shared" si="16"/>
        <v>0</v>
      </c>
      <c r="E45" s="246">
        <f t="shared" si="16"/>
        <v>0</v>
      </c>
      <c r="F45" s="230">
        <f t="shared" si="16"/>
        <v>0</v>
      </c>
      <c r="G45" s="231">
        <f t="shared" si="16"/>
        <v>0</v>
      </c>
      <c r="H45" s="229">
        <f t="shared" si="16"/>
        <v>0</v>
      </c>
      <c r="I45" s="230">
        <f t="shared" si="16"/>
        <v>0</v>
      </c>
      <c r="J45" s="230">
        <f t="shared" si="16"/>
        <v>0</v>
      </c>
      <c r="K45" s="230">
        <f t="shared" si="16"/>
        <v>0</v>
      </c>
      <c r="L45" s="232">
        <f t="shared" si="16"/>
        <v>0</v>
      </c>
    </row>
    <row r="46" spans="1:12" ht="12.75">
      <c r="A46" s="227"/>
      <c r="B46" s="228" t="s">
        <v>231</v>
      </c>
      <c r="C46" s="373"/>
      <c r="D46" s="271"/>
      <c r="E46" s="271"/>
      <c r="F46" s="375"/>
      <c r="G46" s="376"/>
      <c r="H46" s="249"/>
      <c r="I46" s="374"/>
      <c r="J46" s="374"/>
      <c r="K46" s="375"/>
      <c r="L46" s="377"/>
    </row>
    <row r="47" spans="1:12" ht="12.75">
      <c r="A47" s="227"/>
      <c r="B47" s="228" t="s">
        <v>232</v>
      </c>
      <c r="C47" s="373"/>
      <c r="D47" s="271"/>
      <c r="E47" s="271"/>
      <c r="F47" s="375"/>
      <c r="G47" s="376"/>
      <c r="H47" s="249"/>
      <c r="I47" s="374"/>
      <c r="J47" s="374"/>
      <c r="K47" s="375"/>
      <c r="L47" s="377"/>
    </row>
    <row r="48" spans="1:16" ht="12.75">
      <c r="A48" s="227"/>
      <c r="B48" s="228" t="s">
        <v>233</v>
      </c>
      <c r="C48" s="373"/>
      <c r="D48" s="271"/>
      <c r="E48" s="271"/>
      <c r="F48" s="375"/>
      <c r="G48" s="376"/>
      <c r="H48" s="249"/>
      <c r="I48" s="374"/>
      <c r="J48" s="374"/>
      <c r="K48" s="375"/>
      <c r="L48" s="377"/>
      <c r="P48" s="370"/>
    </row>
    <row r="49" spans="1:16" ht="12.75">
      <c r="A49" s="227"/>
      <c r="B49" s="228" t="s">
        <v>234</v>
      </c>
      <c r="C49" s="373"/>
      <c r="D49" s="271"/>
      <c r="E49" s="271"/>
      <c r="F49" s="375"/>
      <c r="G49" s="376"/>
      <c r="H49" s="249"/>
      <c r="I49" s="374"/>
      <c r="J49" s="374"/>
      <c r="K49" s="375"/>
      <c r="L49" s="377"/>
      <c r="P49" s="370"/>
    </row>
    <row r="50" spans="1:12" ht="13.5" thickBot="1">
      <c r="A50" s="233"/>
      <c r="B50" s="234" t="s">
        <v>364</v>
      </c>
      <c r="C50" s="383"/>
      <c r="D50" s="384"/>
      <c r="E50" s="384"/>
      <c r="F50" s="385"/>
      <c r="G50" s="386"/>
      <c r="H50" s="255"/>
      <c r="I50" s="387"/>
      <c r="J50" s="387"/>
      <c r="K50" s="385"/>
      <c r="L50" s="388"/>
    </row>
    <row r="51" spans="1:12" ht="21" customHeight="1" thickBot="1">
      <c r="A51" s="256" t="s">
        <v>92</v>
      </c>
      <c r="B51" s="257" t="s">
        <v>236</v>
      </c>
      <c r="C51" s="997" t="s">
        <v>244</v>
      </c>
      <c r="D51" s="998"/>
      <c r="E51" s="998"/>
      <c r="F51" s="998"/>
      <c r="G51" s="998"/>
      <c r="H51" s="998"/>
      <c r="I51" s="998"/>
      <c r="J51" s="998"/>
      <c r="K51" s="998"/>
      <c r="L51" s="999"/>
    </row>
    <row r="52" spans="1:12" ht="12.7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</row>
    <row r="53" spans="1:12" ht="18.75">
      <c r="A53" s="993">
        <f>Анкета!B12</f>
        <v>0</v>
      </c>
      <c r="B53" s="993"/>
      <c r="C53" s="258"/>
      <c r="D53" s="994">
        <f>Анкета!E53</f>
        <v>0</v>
      </c>
      <c r="E53" s="994"/>
      <c r="F53" s="994"/>
      <c r="G53" s="994"/>
      <c r="H53" s="994"/>
      <c r="I53" s="994"/>
      <c r="J53" s="259"/>
      <c r="K53" s="205"/>
      <c r="L53" s="205"/>
    </row>
    <row r="74" ht="12.75">
      <c r="C74" s="371"/>
    </row>
    <row r="75" ht="12.75">
      <c r="C75" s="371"/>
    </row>
    <row r="76" ht="12.75">
      <c r="C76" s="371"/>
    </row>
    <row r="77" spans="2:3" ht="18.75">
      <c r="B77" s="372" t="s">
        <v>237</v>
      </c>
      <c r="C77" s="371"/>
    </row>
    <row r="78" spans="2:3" ht="18.75">
      <c r="B78" s="372" t="s">
        <v>244</v>
      </c>
      <c r="C78" s="371"/>
    </row>
    <row r="79" ht="12.75">
      <c r="C79" s="371"/>
    </row>
    <row r="80" spans="2:3" ht="12.75">
      <c r="B80" s="371"/>
      <c r="C80" s="371"/>
    </row>
    <row r="81" spans="2:3" ht="12.75">
      <c r="B81" s="371"/>
      <c r="C81" s="371"/>
    </row>
  </sheetData>
  <sheetProtection password="C094" sheet="1" objects="1" scenarios="1"/>
  <protectedRanges>
    <protectedRange sqref="C19:F19 H19:K19 C46:L50 C26:F26 H26:K26 C28:F28 H28:K28 C30:L34 C36:F36 H36:K36 C38:L42 C44:F44 H44:K44 C21:L24" name="Диапазон1"/>
  </protectedRanges>
  <mergeCells count="10">
    <mergeCell ref="A3:I3"/>
    <mergeCell ref="A6:A7"/>
    <mergeCell ref="B6:B7"/>
    <mergeCell ref="C6:E6"/>
    <mergeCell ref="H6:J6"/>
    <mergeCell ref="A53:B53"/>
    <mergeCell ref="D53:I53"/>
    <mergeCell ref="F6:G6"/>
    <mergeCell ref="C51:L51"/>
    <mergeCell ref="K6:L6"/>
  </mergeCells>
  <conditionalFormatting sqref="I9:L9 D9:G9">
    <cfRule type="cellIs" priority="1" dxfId="1" operator="between" stopIfTrue="1">
      <formula>FALSE</formula>
      <formula>FALSE</formula>
    </cfRule>
  </conditionalFormatting>
  <dataValidations count="1">
    <dataValidation type="list" allowBlank="1" showInputMessage="1" showErrorMessage="1" sqref="C51">
      <formula1>$B$77:$B$78</formula1>
    </dataValidation>
  </dataValidations>
  <printOptions horizontalCentered="1"/>
  <pageMargins left="0.7874015748031497" right="0" top="0" bottom="0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G23"/>
  <sheetViews>
    <sheetView showGridLines="0" view="pageBreakPreview" zoomScaleNormal="75" zoomScaleSheetLayoutView="100" zoomScalePageLayoutView="0" workbookViewId="0" topLeftCell="A1">
      <selection activeCell="A21" sqref="A21:G21"/>
    </sheetView>
  </sheetViews>
  <sheetFormatPr defaultColWidth="9.140625" defaultRowHeight="12.75"/>
  <cols>
    <col min="1" max="1" width="10.8515625" style="323" bestFit="1" customWidth="1"/>
    <col min="2" max="2" width="58.57421875" style="323" customWidth="1"/>
    <col min="3" max="3" width="16.140625" style="323" customWidth="1"/>
    <col min="4" max="4" width="20.57421875" style="323" customWidth="1"/>
    <col min="5" max="7" width="19.8515625" style="323" customWidth="1"/>
    <col min="8" max="16384" width="9.140625" style="323" customWidth="1"/>
  </cols>
  <sheetData>
    <row r="1" spans="1:7" ht="18.75">
      <c r="A1" s="391"/>
      <c r="B1" s="392" t="s">
        <v>326</v>
      </c>
      <c r="C1" s="391"/>
      <c r="D1" s="391"/>
      <c r="E1" s="391"/>
      <c r="F1" s="391"/>
      <c r="G1" s="391"/>
    </row>
    <row r="2" spans="1:7" ht="19.5" thickBot="1">
      <c r="A2" s="391"/>
      <c r="B2" s="392">
        <f>Анкета!A5</f>
        <v>0</v>
      </c>
      <c r="C2" s="391"/>
      <c r="D2" s="391"/>
      <c r="E2" s="391"/>
      <c r="F2" s="391"/>
      <c r="G2" s="391" t="s">
        <v>106</v>
      </c>
    </row>
    <row r="3" spans="1:7" s="324" customFormat="1" ht="38.25" thickBot="1">
      <c r="A3" s="327" t="s">
        <v>0</v>
      </c>
      <c r="B3" s="328" t="s">
        <v>1</v>
      </c>
      <c r="C3" s="327" t="s">
        <v>2</v>
      </c>
      <c r="D3" s="329" t="str">
        <f>Анкета!B41</f>
        <v>Установлено на 2015 год</v>
      </c>
      <c r="E3" s="328" t="str">
        <f>Анкета!B42</f>
        <v>Факт 2015 год</v>
      </c>
      <c r="F3" s="328" t="s">
        <v>376</v>
      </c>
      <c r="G3" s="328" t="s">
        <v>377</v>
      </c>
    </row>
    <row r="4" spans="1:7" ht="20.25" thickBot="1">
      <c r="A4" s="330"/>
      <c r="B4" s="1001" t="s">
        <v>6</v>
      </c>
      <c r="C4" s="1002"/>
      <c r="D4" s="1002"/>
      <c r="E4" s="331"/>
      <c r="F4" s="331"/>
      <c r="G4" s="331"/>
    </row>
    <row r="5" spans="1:7" ht="18.75">
      <c r="A5" s="332">
        <v>1</v>
      </c>
      <c r="B5" s="333" t="s">
        <v>7</v>
      </c>
      <c r="C5" s="332" t="s">
        <v>8</v>
      </c>
      <c r="D5" s="325">
        <f>D9-D8+D6</f>
        <v>0</v>
      </c>
      <c r="E5" s="326">
        <f>E9-E8+E6</f>
        <v>0</v>
      </c>
      <c r="F5" s="326">
        <f>F9-F8+F6</f>
        <v>0</v>
      </c>
      <c r="G5" s="326">
        <f>G9-G8+G6</f>
        <v>0</v>
      </c>
    </row>
    <row r="6" spans="1:7" ht="18.75">
      <c r="A6" s="334">
        <v>2</v>
      </c>
      <c r="B6" s="335" t="s">
        <v>9</v>
      </c>
      <c r="C6" s="334" t="s">
        <v>8</v>
      </c>
      <c r="D6" s="393"/>
      <c r="E6" s="394"/>
      <c r="F6" s="394"/>
      <c r="G6" s="394"/>
    </row>
    <row r="7" spans="1:7" ht="18.75">
      <c r="A7" s="334">
        <v>2.1</v>
      </c>
      <c r="B7" s="335" t="s">
        <v>10</v>
      </c>
      <c r="C7" s="334" t="s">
        <v>11</v>
      </c>
      <c r="D7" s="342">
        <f>IF(D5&gt;0,D6/D5,0)</f>
        <v>0</v>
      </c>
      <c r="E7" s="342">
        <f>IF(E5&gt;0,E6/E5,0)</f>
        <v>0</v>
      </c>
      <c r="F7" s="753"/>
      <c r="G7" s="753"/>
    </row>
    <row r="8" spans="1:7" ht="18.75">
      <c r="A8" s="334">
        <v>3</v>
      </c>
      <c r="B8" s="335" t="s">
        <v>12</v>
      </c>
      <c r="C8" s="334" t="s">
        <v>8</v>
      </c>
      <c r="D8" s="389">
        <f>'1,7'!C12</f>
        <v>0</v>
      </c>
      <c r="E8" s="390">
        <f>'1,7'!K12</f>
        <v>0</v>
      </c>
      <c r="F8" s="753"/>
      <c r="G8" s="753"/>
    </row>
    <row r="9" spans="1:7" ht="18.75">
      <c r="A9" s="334">
        <v>4</v>
      </c>
      <c r="B9" s="335" t="s">
        <v>13</v>
      </c>
      <c r="C9" s="334" t="s">
        <v>8</v>
      </c>
      <c r="D9" s="389">
        <f>D12+D10</f>
        <v>0</v>
      </c>
      <c r="E9" s="390">
        <f>E12+E10</f>
        <v>0</v>
      </c>
      <c r="F9" s="753"/>
      <c r="G9" s="753"/>
    </row>
    <row r="10" spans="1:7" ht="18.75">
      <c r="A10" s="334">
        <v>5</v>
      </c>
      <c r="B10" s="335" t="s">
        <v>14</v>
      </c>
      <c r="C10" s="334" t="s">
        <v>8</v>
      </c>
      <c r="D10" s="389">
        <f>'1,7'!C31</f>
        <v>0</v>
      </c>
      <c r="E10" s="390">
        <f>'1,7'!K31</f>
        <v>0</v>
      </c>
      <c r="F10" s="753"/>
      <c r="G10" s="753"/>
    </row>
    <row r="11" spans="1:7" ht="18.75">
      <c r="A11" s="334">
        <v>5.1</v>
      </c>
      <c r="B11" s="335" t="s">
        <v>10</v>
      </c>
      <c r="C11" s="334" t="s">
        <v>11</v>
      </c>
      <c r="D11" s="342">
        <f>IF(D9&gt;0,D10/D9,0)</f>
        <v>0</v>
      </c>
      <c r="E11" s="342">
        <f>IF(E9&gt;0,E10/E9,0)</f>
        <v>0</v>
      </c>
      <c r="F11" s="753"/>
      <c r="G11" s="753"/>
    </row>
    <row r="12" spans="1:7" ht="18.75">
      <c r="A12" s="336">
        <v>6</v>
      </c>
      <c r="B12" s="337" t="s">
        <v>15</v>
      </c>
      <c r="C12" s="336" t="s">
        <v>8</v>
      </c>
      <c r="D12" s="343">
        <f>D13+D14+D15+D16+D17</f>
        <v>0</v>
      </c>
      <c r="E12" s="344">
        <f>E13+E14+E15+E16+E17</f>
        <v>0</v>
      </c>
      <c r="F12" s="753"/>
      <c r="G12" s="753"/>
    </row>
    <row r="13" spans="1:7" ht="18.75">
      <c r="A13" s="338" t="s">
        <v>16</v>
      </c>
      <c r="B13" s="339" t="s">
        <v>17</v>
      </c>
      <c r="C13" s="338" t="s">
        <v>8</v>
      </c>
      <c r="D13" s="395">
        <f>'1,8'!D25</f>
        <v>0</v>
      </c>
      <c r="E13" s="396">
        <f>'1,8'!I25</f>
        <v>0</v>
      </c>
      <c r="F13" s="753"/>
      <c r="G13" s="753"/>
    </row>
    <row r="14" spans="1:7" ht="18.75">
      <c r="A14" s="338" t="s">
        <v>18</v>
      </c>
      <c r="B14" s="339" t="s">
        <v>19</v>
      </c>
      <c r="C14" s="338" t="s">
        <v>8</v>
      </c>
      <c r="D14" s="395">
        <f>'1,8'!D18</f>
        <v>0</v>
      </c>
      <c r="E14" s="396">
        <f>'1,8'!I18</f>
        <v>0</v>
      </c>
      <c r="F14" s="753"/>
      <c r="G14" s="753"/>
    </row>
    <row r="15" spans="1:7" ht="18.75">
      <c r="A15" s="338" t="s">
        <v>20</v>
      </c>
      <c r="B15" s="339" t="s">
        <v>21</v>
      </c>
      <c r="C15" s="338" t="s">
        <v>8</v>
      </c>
      <c r="D15" s="395">
        <f>'1,8'!D35</f>
        <v>0</v>
      </c>
      <c r="E15" s="397">
        <f>'1,8'!I35</f>
        <v>0</v>
      </c>
      <c r="F15" s="753"/>
      <c r="G15" s="753"/>
    </row>
    <row r="16" spans="1:7" ht="18.75">
      <c r="A16" s="338" t="s">
        <v>22</v>
      </c>
      <c r="B16" s="339" t="s">
        <v>23</v>
      </c>
      <c r="C16" s="338" t="s">
        <v>8</v>
      </c>
      <c r="D16" s="395">
        <f>'1,8'!D27</f>
        <v>0</v>
      </c>
      <c r="E16" s="397">
        <f>'1,8'!I27</f>
        <v>0</v>
      </c>
      <c r="F16" s="753"/>
      <c r="G16" s="753"/>
    </row>
    <row r="17" spans="1:7" ht="19.5" thickBot="1">
      <c r="A17" s="340" t="s">
        <v>24</v>
      </c>
      <c r="B17" s="341" t="s">
        <v>109</v>
      </c>
      <c r="C17" s="340" t="s">
        <v>8</v>
      </c>
      <c r="D17" s="398">
        <f>'1,8'!D43</f>
        <v>0</v>
      </c>
      <c r="E17" s="399">
        <f>'1,8'!I43</f>
        <v>0</v>
      </c>
      <c r="F17" s="753"/>
      <c r="G17" s="753"/>
    </row>
    <row r="18" spans="1:7" ht="15" customHeight="1">
      <c r="A18" s="391"/>
      <c r="B18" s="391"/>
      <c r="C18" s="391"/>
      <c r="D18" s="391"/>
      <c r="E18" s="391"/>
      <c r="F18" s="391"/>
      <c r="G18" s="391"/>
    </row>
    <row r="19" spans="1:7" ht="3" customHeight="1">
      <c r="A19" s="391"/>
      <c r="B19" s="391"/>
      <c r="C19" s="391"/>
      <c r="D19" s="391"/>
      <c r="E19" s="391"/>
      <c r="F19" s="391"/>
      <c r="G19" s="391"/>
    </row>
    <row r="20" spans="1:7" ht="18.75">
      <c r="A20" s="1003" t="s">
        <v>170</v>
      </c>
      <c r="B20" s="1003"/>
      <c r="C20" s="391"/>
      <c r="D20" s="391"/>
      <c r="E20" s="391"/>
      <c r="F20" s="391"/>
      <c r="G20" s="391"/>
    </row>
    <row r="21" spans="1:7" ht="106.5" customHeight="1">
      <c r="A21" s="1004"/>
      <c r="B21" s="1005"/>
      <c r="C21" s="1005"/>
      <c r="D21" s="1005"/>
      <c r="E21" s="1005"/>
      <c r="F21" s="1005"/>
      <c r="G21" s="1005"/>
    </row>
    <row r="22" spans="1:7" ht="18.75">
      <c r="A22" s="391"/>
      <c r="B22" s="391"/>
      <c r="C22" s="391"/>
      <c r="D22" s="391"/>
      <c r="E22" s="391"/>
      <c r="F22" s="391"/>
      <c r="G22" s="391"/>
    </row>
    <row r="23" spans="1:7" ht="18.75">
      <c r="A23" s="391"/>
      <c r="B23" s="391">
        <f>Анкета!B12</f>
        <v>0</v>
      </c>
      <c r="C23" s="391"/>
      <c r="D23" s="391"/>
      <c r="E23" s="391">
        <f>Анкета!E53</f>
        <v>0</v>
      </c>
      <c r="F23" s="391"/>
      <c r="G23" s="391"/>
    </row>
  </sheetData>
  <sheetProtection password="C094" sheet="1" objects="1" formatRows="0"/>
  <protectedRanges>
    <protectedRange sqref="A21 D6:G6" name="Диапазон1"/>
  </protectedRanges>
  <mergeCells count="3">
    <mergeCell ref="B4:D4"/>
    <mergeCell ref="A20:B20"/>
    <mergeCell ref="A21:G21"/>
  </mergeCells>
  <printOptions horizontalCentered="1" verticalCentered="1"/>
  <pageMargins left="0.7874015748031497" right="0.7874015748031497" top="1.3779527559055118" bottom="0.3937007874015748" header="0" footer="0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T139"/>
  <sheetViews>
    <sheetView zoomScaleSheetLayoutView="100" zoomScalePageLayoutView="0" workbookViewId="0" topLeftCell="A1">
      <pane xSplit="3" ySplit="7" topLeftCell="D86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R6" sqref="R6"/>
    </sheetView>
  </sheetViews>
  <sheetFormatPr defaultColWidth="9.140625" defaultRowHeight="12.75"/>
  <cols>
    <col min="1" max="1" width="5.140625" style="754" customWidth="1"/>
    <col min="2" max="2" width="35.57421875" style="754" customWidth="1"/>
    <col min="3" max="3" width="11.28125" style="754" customWidth="1"/>
    <col min="4" max="4" width="9.57421875" style="754" customWidth="1"/>
    <col min="5" max="15" width="9.140625" style="754" customWidth="1"/>
    <col min="16" max="16" width="9.7109375" style="867" bestFit="1" customWidth="1"/>
    <col min="17" max="17" width="11.8515625" style="754" customWidth="1"/>
    <col min="18" max="18" width="12.00390625" style="754" customWidth="1"/>
    <col min="19" max="16384" width="9.140625" style="754" customWidth="1"/>
  </cols>
  <sheetData>
    <row r="1" spans="2:16" s="756" customFormat="1" ht="21" customHeight="1">
      <c r="B1" s="1009" t="s">
        <v>441</v>
      </c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</row>
    <row r="2" spans="2:16" ht="20.25" customHeight="1" thickBot="1">
      <c r="B2" s="757"/>
      <c r="C2" s="757"/>
      <c r="D2" s="1010">
        <f>Анкета!A5</f>
        <v>0</v>
      </c>
      <c r="E2" s="1010"/>
      <c r="F2" s="1010"/>
      <c r="G2" s="1010"/>
      <c r="H2" s="1010"/>
      <c r="I2" s="1010"/>
      <c r="J2" s="1010"/>
      <c r="K2" s="1010"/>
      <c r="L2" s="757"/>
      <c r="M2" s="757"/>
      <c r="N2" s="757"/>
      <c r="O2" s="757"/>
      <c r="P2" s="758"/>
    </row>
    <row r="3" spans="2:16" s="759" customFormat="1" ht="15.75" customHeight="1">
      <c r="B3" s="1011" t="s">
        <v>384</v>
      </c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</row>
    <row r="4" ht="15.75" customHeight="1" thickBot="1">
      <c r="P4" s="755"/>
    </row>
    <row r="5" spans="1:18" s="766" customFormat="1" ht="24">
      <c r="A5" s="1012"/>
      <c r="B5" s="1013" t="s">
        <v>1</v>
      </c>
      <c r="C5" s="1015" t="s">
        <v>2</v>
      </c>
      <c r="D5" s="761" t="s">
        <v>385</v>
      </c>
      <c r="E5" s="762" t="s">
        <v>386</v>
      </c>
      <c r="F5" s="762" t="s">
        <v>387</v>
      </c>
      <c r="G5" s="762" t="s">
        <v>388</v>
      </c>
      <c r="H5" s="762" t="s">
        <v>389</v>
      </c>
      <c r="I5" s="762" t="s">
        <v>390</v>
      </c>
      <c r="J5" s="762" t="s">
        <v>391</v>
      </c>
      <c r="K5" s="762" t="s">
        <v>392</v>
      </c>
      <c r="L5" s="762" t="s">
        <v>393</v>
      </c>
      <c r="M5" s="762" t="s">
        <v>394</v>
      </c>
      <c r="N5" s="762" t="s">
        <v>395</v>
      </c>
      <c r="O5" s="762" t="s">
        <v>396</v>
      </c>
      <c r="P5" s="763" t="s">
        <v>442</v>
      </c>
      <c r="Q5" s="764" t="s">
        <v>443</v>
      </c>
      <c r="R5" s="765" t="s">
        <v>444</v>
      </c>
    </row>
    <row r="6" spans="1:19" s="773" customFormat="1" ht="12" customHeight="1">
      <c r="A6" s="1012"/>
      <c r="B6" s="1014"/>
      <c r="C6" s="1015"/>
      <c r="D6" s="767">
        <v>1</v>
      </c>
      <c r="E6" s="768">
        <v>2</v>
      </c>
      <c r="F6" s="768">
        <v>3</v>
      </c>
      <c r="G6" s="768">
        <v>4</v>
      </c>
      <c r="H6" s="768">
        <v>5</v>
      </c>
      <c r="I6" s="768">
        <v>6</v>
      </c>
      <c r="J6" s="768">
        <v>7</v>
      </c>
      <c r="K6" s="768">
        <v>8</v>
      </c>
      <c r="L6" s="768">
        <v>9</v>
      </c>
      <c r="M6" s="768">
        <v>10</v>
      </c>
      <c r="N6" s="768">
        <v>11</v>
      </c>
      <c r="O6" s="768">
        <v>12</v>
      </c>
      <c r="P6" s="769">
        <v>13</v>
      </c>
      <c r="Q6" s="770">
        <v>14</v>
      </c>
      <c r="R6" s="771">
        <v>15</v>
      </c>
      <c r="S6" s="772"/>
    </row>
    <row r="7" spans="1:18" s="773" customFormat="1" ht="16.5" customHeight="1">
      <c r="A7" s="774"/>
      <c r="B7" s="1006" t="s">
        <v>6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7"/>
      <c r="Q7" s="775"/>
      <c r="R7" s="776"/>
    </row>
    <row r="8" spans="1:18" s="785" customFormat="1" ht="12.75">
      <c r="A8" s="777">
        <v>1</v>
      </c>
      <c r="B8" s="778" t="s">
        <v>7</v>
      </c>
      <c r="C8" s="779" t="s">
        <v>8</v>
      </c>
      <c r="D8" s="780">
        <f>D9+D13+D11-D12</f>
        <v>0</v>
      </c>
      <c r="E8" s="780">
        <f aca="true" t="shared" si="0" ref="E8:O8">E9+E13+E11-E12</f>
        <v>0</v>
      </c>
      <c r="F8" s="781">
        <f t="shared" si="0"/>
        <v>0</v>
      </c>
      <c r="G8" s="780">
        <f t="shared" si="0"/>
        <v>0</v>
      </c>
      <c r="H8" s="780">
        <f t="shared" si="0"/>
        <v>0</v>
      </c>
      <c r="I8" s="780">
        <f t="shared" si="0"/>
        <v>0</v>
      </c>
      <c r="J8" s="780">
        <f t="shared" si="0"/>
        <v>0</v>
      </c>
      <c r="K8" s="780">
        <f t="shared" si="0"/>
        <v>0</v>
      </c>
      <c r="L8" s="781">
        <f t="shared" si="0"/>
        <v>0</v>
      </c>
      <c r="M8" s="780">
        <f t="shared" si="0"/>
        <v>0</v>
      </c>
      <c r="N8" s="781">
        <f t="shared" si="0"/>
        <v>0</v>
      </c>
      <c r="O8" s="781">
        <f t="shared" si="0"/>
        <v>0</v>
      </c>
      <c r="P8" s="782">
        <f>SUM(D8:O8)</f>
        <v>0</v>
      </c>
      <c r="Q8" s="783">
        <f>SUM(D8:I8)</f>
        <v>0</v>
      </c>
      <c r="R8" s="784">
        <f>SUM(J8:O8)</f>
        <v>0</v>
      </c>
    </row>
    <row r="9" spans="1:18" s="791" customFormat="1" ht="14.25" customHeight="1">
      <c r="A9" s="786"/>
      <c r="B9" s="787" t="s">
        <v>9</v>
      </c>
      <c r="C9" s="788" t="s">
        <v>8</v>
      </c>
      <c r="D9" s="786"/>
      <c r="E9" s="786"/>
      <c r="F9" s="786"/>
      <c r="G9" s="786"/>
      <c r="H9" s="786"/>
      <c r="I9" s="789"/>
      <c r="J9" s="786"/>
      <c r="K9" s="786"/>
      <c r="L9" s="789"/>
      <c r="M9" s="786"/>
      <c r="N9" s="786"/>
      <c r="O9" s="786"/>
      <c r="P9" s="790">
        <f>SUM(D9:O9)</f>
        <v>0</v>
      </c>
      <c r="Q9" s="783">
        <f>SUM(D9:I9)</f>
        <v>0</v>
      </c>
      <c r="R9" s="784">
        <f>SUM(J9:O9)</f>
        <v>0</v>
      </c>
    </row>
    <row r="10" spans="1:18" s="797" customFormat="1" ht="12.75">
      <c r="A10" s="792"/>
      <c r="B10" s="787" t="s">
        <v>10</v>
      </c>
      <c r="C10" s="787"/>
      <c r="D10" s="793" t="e">
        <f>D9/D8</f>
        <v>#DIV/0!</v>
      </c>
      <c r="E10" s="793" t="e">
        <f aca="true" t="shared" si="1" ref="E10:R10">E9/E8</f>
        <v>#DIV/0!</v>
      </c>
      <c r="F10" s="793" t="e">
        <f t="shared" si="1"/>
        <v>#DIV/0!</v>
      </c>
      <c r="G10" s="793" t="e">
        <f t="shared" si="1"/>
        <v>#DIV/0!</v>
      </c>
      <c r="H10" s="793" t="e">
        <f t="shared" si="1"/>
        <v>#DIV/0!</v>
      </c>
      <c r="I10" s="793" t="e">
        <f t="shared" si="1"/>
        <v>#DIV/0!</v>
      </c>
      <c r="J10" s="793" t="e">
        <f t="shared" si="1"/>
        <v>#DIV/0!</v>
      </c>
      <c r="K10" s="793" t="e">
        <f t="shared" si="1"/>
        <v>#DIV/0!</v>
      </c>
      <c r="L10" s="793" t="e">
        <f t="shared" si="1"/>
        <v>#DIV/0!</v>
      </c>
      <c r="M10" s="793" t="e">
        <f t="shared" si="1"/>
        <v>#DIV/0!</v>
      </c>
      <c r="N10" s="793" t="e">
        <f t="shared" si="1"/>
        <v>#DIV/0!</v>
      </c>
      <c r="O10" s="793" t="e">
        <f t="shared" si="1"/>
        <v>#DIV/0!</v>
      </c>
      <c r="P10" s="794" t="e">
        <f t="shared" si="1"/>
        <v>#DIV/0!</v>
      </c>
      <c r="Q10" s="795" t="e">
        <f t="shared" si="1"/>
        <v>#DIV/0!</v>
      </c>
      <c r="R10" s="796" t="e">
        <f t="shared" si="1"/>
        <v>#DIV/0!</v>
      </c>
    </row>
    <row r="11" spans="1:18" s="797" customFormat="1" ht="46.5">
      <c r="A11" s="792"/>
      <c r="B11" s="787" t="s">
        <v>397</v>
      </c>
      <c r="C11" s="788" t="s">
        <v>8</v>
      </c>
      <c r="D11" s="798">
        <v>0</v>
      </c>
      <c r="E11" s="798">
        <v>0</v>
      </c>
      <c r="F11" s="798">
        <v>0</v>
      </c>
      <c r="G11" s="798">
        <v>0</v>
      </c>
      <c r="H11" s="798">
        <v>0</v>
      </c>
      <c r="I11" s="798">
        <v>0</v>
      </c>
      <c r="J11" s="798">
        <v>0</v>
      </c>
      <c r="K11" s="798">
        <v>0</v>
      </c>
      <c r="L11" s="798">
        <v>0</v>
      </c>
      <c r="M11" s="798">
        <v>0</v>
      </c>
      <c r="N11" s="798">
        <v>0</v>
      </c>
      <c r="O11" s="798">
        <v>0</v>
      </c>
      <c r="P11" s="799">
        <f aca="true" t="shared" si="2" ref="P11:P74">SUM(D11:O11)</f>
        <v>0</v>
      </c>
      <c r="Q11" s="783">
        <f aca="true" t="shared" si="3" ref="Q11:Q74">SUM(D11:I11)</f>
        <v>0</v>
      </c>
      <c r="R11" s="784">
        <f>SUM(J11:O11)</f>
        <v>0</v>
      </c>
    </row>
    <row r="12" spans="1:18" ht="12.75">
      <c r="A12" s="800"/>
      <c r="B12" s="787" t="s">
        <v>12</v>
      </c>
      <c r="C12" s="788" t="s">
        <v>8</v>
      </c>
      <c r="D12" s="760">
        <v>0</v>
      </c>
      <c r="E12" s="760">
        <v>0</v>
      </c>
      <c r="F12" s="760">
        <v>0</v>
      </c>
      <c r="G12" s="760">
        <v>0</v>
      </c>
      <c r="H12" s="760">
        <v>0</v>
      </c>
      <c r="I12" s="760">
        <v>0</v>
      </c>
      <c r="J12" s="760">
        <v>0</v>
      </c>
      <c r="K12" s="760">
        <v>0</v>
      </c>
      <c r="L12" s="760">
        <v>0</v>
      </c>
      <c r="M12" s="760">
        <v>0</v>
      </c>
      <c r="N12" s="760">
        <v>0</v>
      </c>
      <c r="O12" s="760">
        <v>0</v>
      </c>
      <c r="P12" s="790">
        <f t="shared" si="2"/>
        <v>0</v>
      </c>
      <c r="Q12" s="783">
        <f t="shared" si="3"/>
        <v>0</v>
      </c>
      <c r="R12" s="784">
        <f>SUM(J12:O12)</f>
        <v>0</v>
      </c>
    </row>
    <row r="13" spans="1:18" ht="12.75">
      <c r="A13" s="800"/>
      <c r="B13" s="787" t="s">
        <v>13</v>
      </c>
      <c r="C13" s="788" t="s">
        <v>8</v>
      </c>
      <c r="D13" s="800">
        <f>D14+D16</f>
        <v>0</v>
      </c>
      <c r="E13" s="800">
        <f aca="true" t="shared" si="4" ref="E13:O13">E14+E16</f>
        <v>0</v>
      </c>
      <c r="F13" s="800">
        <f t="shared" si="4"/>
        <v>0</v>
      </c>
      <c r="G13" s="800">
        <f t="shared" si="4"/>
        <v>0</v>
      </c>
      <c r="H13" s="800">
        <f t="shared" si="4"/>
        <v>0</v>
      </c>
      <c r="I13" s="800">
        <f t="shared" si="4"/>
        <v>0</v>
      </c>
      <c r="J13" s="800">
        <f t="shared" si="4"/>
        <v>0</v>
      </c>
      <c r="K13" s="800">
        <f t="shared" si="4"/>
        <v>0</v>
      </c>
      <c r="L13" s="800">
        <f t="shared" si="4"/>
        <v>0</v>
      </c>
      <c r="M13" s="801">
        <f t="shared" si="4"/>
        <v>0</v>
      </c>
      <c r="N13" s="801">
        <f t="shared" si="4"/>
        <v>0</v>
      </c>
      <c r="O13" s="801">
        <f t="shared" si="4"/>
        <v>0</v>
      </c>
      <c r="P13" s="790">
        <f t="shared" si="2"/>
        <v>0</v>
      </c>
      <c r="Q13" s="783">
        <f t="shared" si="3"/>
        <v>0</v>
      </c>
      <c r="R13" s="784">
        <f>SUM(J13:O13)</f>
        <v>0</v>
      </c>
    </row>
    <row r="14" spans="1:18" s="797" customFormat="1" ht="12.75">
      <c r="A14" s="792"/>
      <c r="B14" s="787" t="s">
        <v>14</v>
      </c>
      <c r="C14" s="788" t="s">
        <v>8</v>
      </c>
      <c r="D14" s="802"/>
      <c r="E14" s="802"/>
      <c r="F14" s="802"/>
      <c r="G14" s="802"/>
      <c r="H14" s="802"/>
      <c r="I14" s="802"/>
      <c r="J14" s="802"/>
      <c r="K14" s="802"/>
      <c r="L14" s="802"/>
      <c r="M14" s="802"/>
      <c r="N14" s="802"/>
      <c r="O14" s="802"/>
      <c r="P14" s="790">
        <f t="shared" si="2"/>
        <v>0</v>
      </c>
      <c r="Q14" s="783">
        <f t="shared" si="3"/>
        <v>0</v>
      </c>
      <c r="R14" s="784">
        <f>SUM(J14:O14)</f>
        <v>0</v>
      </c>
    </row>
    <row r="15" spans="1:18" ht="12.75">
      <c r="A15" s="800"/>
      <c r="B15" s="787" t="s">
        <v>10</v>
      </c>
      <c r="C15" s="787"/>
      <c r="D15" s="793" t="e">
        <f>D14/D13</f>
        <v>#DIV/0!</v>
      </c>
      <c r="E15" s="793" t="e">
        <f aca="true" t="shared" si="5" ref="E15:R15">E14/E13</f>
        <v>#DIV/0!</v>
      </c>
      <c r="F15" s="793" t="e">
        <f t="shared" si="5"/>
        <v>#DIV/0!</v>
      </c>
      <c r="G15" s="793" t="e">
        <f t="shared" si="5"/>
        <v>#DIV/0!</v>
      </c>
      <c r="H15" s="793" t="e">
        <f t="shared" si="5"/>
        <v>#DIV/0!</v>
      </c>
      <c r="I15" s="793" t="e">
        <f t="shared" si="5"/>
        <v>#DIV/0!</v>
      </c>
      <c r="J15" s="793" t="e">
        <f t="shared" si="5"/>
        <v>#DIV/0!</v>
      </c>
      <c r="K15" s="793" t="e">
        <f t="shared" si="5"/>
        <v>#DIV/0!</v>
      </c>
      <c r="L15" s="793" t="e">
        <f t="shared" si="5"/>
        <v>#DIV/0!</v>
      </c>
      <c r="M15" s="793" t="e">
        <f t="shared" si="5"/>
        <v>#DIV/0!</v>
      </c>
      <c r="N15" s="793" t="e">
        <f t="shared" si="5"/>
        <v>#DIV/0!</v>
      </c>
      <c r="O15" s="793" t="e">
        <f t="shared" si="5"/>
        <v>#DIV/0!</v>
      </c>
      <c r="P15" s="871" t="e">
        <f t="shared" si="5"/>
        <v>#DIV/0!</v>
      </c>
      <c r="Q15" s="872" t="e">
        <f t="shared" si="5"/>
        <v>#DIV/0!</v>
      </c>
      <c r="R15" s="873" t="e">
        <f t="shared" si="5"/>
        <v>#DIV/0!</v>
      </c>
    </row>
    <row r="16" spans="1:18" s="785" customFormat="1" ht="25.5">
      <c r="A16" s="777">
        <v>2</v>
      </c>
      <c r="B16" s="778" t="s">
        <v>398</v>
      </c>
      <c r="C16" s="779" t="s">
        <v>8</v>
      </c>
      <c r="D16" s="780">
        <f aca="true" t="shared" si="6" ref="D16:O16">D17+D46</f>
        <v>0</v>
      </c>
      <c r="E16" s="780">
        <f t="shared" si="6"/>
        <v>0</v>
      </c>
      <c r="F16" s="780">
        <f t="shared" si="6"/>
        <v>0</v>
      </c>
      <c r="G16" s="780">
        <f t="shared" si="6"/>
        <v>0</v>
      </c>
      <c r="H16" s="780">
        <f t="shared" si="6"/>
        <v>0</v>
      </c>
      <c r="I16" s="780">
        <f t="shared" si="6"/>
        <v>0</v>
      </c>
      <c r="J16" s="780">
        <f t="shared" si="6"/>
        <v>0</v>
      </c>
      <c r="K16" s="780">
        <f t="shared" si="6"/>
        <v>0</v>
      </c>
      <c r="L16" s="780">
        <f t="shared" si="6"/>
        <v>0</v>
      </c>
      <c r="M16" s="780">
        <f t="shared" si="6"/>
        <v>0</v>
      </c>
      <c r="N16" s="781">
        <f t="shared" si="6"/>
        <v>0</v>
      </c>
      <c r="O16" s="781">
        <f t="shared" si="6"/>
        <v>0</v>
      </c>
      <c r="P16" s="803">
        <f t="shared" si="2"/>
        <v>0</v>
      </c>
      <c r="Q16" s="783">
        <f t="shared" si="3"/>
        <v>0</v>
      </c>
      <c r="R16" s="784">
        <f>SUM(J16:O16)</f>
        <v>0</v>
      </c>
    </row>
    <row r="17" spans="1:18" s="807" customFormat="1" ht="25.5">
      <c r="A17" s="804"/>
      <c r="B17" s="805" t="s">
        <v>399</v>
      </c>
      <c r="C17" s="806" t="s">
        <v>8</v>
      </c>
      <c r="D17" s="804">
        <f>D18+D19+D25+D32+D39</f>
        <v>0</v>
      </c>
      <c r="E17" s="804">
        <f aca="true" t="shared" si="7" ref="E17:O17">E18+E19+E25+E32+E39</f>
        <v>0</v>
      </c>
      <c r="F17" s="804">
        <f t="shared" si="7"/>
        <v>0</v>
      </c>
      <c r="G17" s="804">
        <f t="shared" si="7"/>
        <v>0</v>
      </c>
      <c r="H17" s="804">
        <f t="shared" si="7"/>
        <v>0</v>
      </c>
      <c r="I17" s="804">
        <f t="shared" si="7"/>
        <v>0</v>
      </c>
      <c r="J17" s="804">
        <f t="shared" si="7"/>
        <v>0</v>
      </c>
      <c r="K17" s="804">
        <f t="shared" si="7"/>
        <v>0</v>
      </c>
      <c r="L17" s="804">
        <f t="shared" si="7"/>
        <v>0</v>
      </c>
      <c r="M17" s="804">
        <f t="shared" si="7"/>
        <v>0</v>
      </c>
      <c r="N17" s="804">
        <f t="shared" si="7"/>
        <v>0</v>
      </c>
      <c r="O17" s="804">
        <f t="shared" si="7"/>
        <v>0</v>
      </c>
      <c r="P17" s="790">
        <f t="shared" si="2"/>
        <v>0</v>
      </c>
      <c r="Q17" s="783">
        <f t="shared" si="3"/>
        <v>0</v>
      </c>
      <c r="R17" s="784">
        <f>SUM(J17:O17)</f>
        <v>0</v>
      </c>
    </row>
    <row r="18" spans="1:18" ht="12.75">
      <c r="A18" s="800"/>
      <c r="B18" s="787" t="s">
        <v>17</v>
      </c>
      <c r="C18" s="788" t="s">
        <v>8</v>
      </c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790">
        <f t="shared" si="2"/>
        <v>0</v>
      </c>
      <c r="Q18" s="783">
        <f t="shared" si="3"/>
        <v>0</v>
      </c>
      <c r="R18" s="784">
        <f>SUM(J18:O18)</f>
        <v>0</v>
      </c>
    </row>
    <row r="19" spans="1:18" ht="25.5">
      <c r="A19" s="800"/>
      <c r="B19" s="787" t="s">
        <v>274</v>
      </c>
      <c r="C19" s="788" t="s">
        <v>8</v>
      </c>
      <c r="D19" s="800">
        <f>SUM(D20:D21)</f>
        <v>0</v>
      </c>
      <c r="E19" s="800">
        <f aca="true" t="shared" si="8" ref="E19:O19">SUM(E20:E21)</f>
        <v>0</v>
      </c>
      <c r="F19" s="800">
        <f t="shared" si="8"/>
        <v>0</v>
      </c>
      <c r="G19" s="800">
        <f t="shared" si="8"/>
        <v>0</v>
      </c>
      <c r="H19" s="800">
        <f t="shared" si="8"/>
        <v>0</v>
      </c>
      <c r="I19" s="800">
        <f t="shared" si="8"/>
        <v>0</v>
      </c>
      <c r="J19" s="800">
        <f t="shared" si="8"/>
        <v>0</v>
      </c>
      <c r="K19" s="801">
        <f t="shared" si="8"/>
        <v>0</v>
      </c>
      <c r="L19" s="800">
        <f t="shared" si="8"/>
        <v>0</v>
      </c>
      <c r="M19" s="800">
        <f t="shared" si="8"/>
        <v>0</v>
      </c>
      <c r="N19" s="800">
        <f t="shared" si="8"/>
        <v>0</v>
      </c>
      <c r="O19" s="800">
        <f t="shared" si="8"/>
        <v>0</v>
      </c>
      <c r="P19" s="790">
        <f t="shared" si="2"/>
        <v>0</v>
      </c>
      <c r="Q19" s="783">
        <f t="shared" si="3"/>
        <v>0</v>
      </c>
      <c r="R19" s="784">
        <f aca="true" t="shared" si="9" ref="R19:R76">SUM(J19:O19)</f>
        <v>0</v>
      </c>
    </row>
    <row r="20" spans="1:18" ht="12.75">
      <c r="A20" s="800"/>
      <c r="B20" s="808" t="s">
        <v>275</v>
      </c>
      <c r="C20" s="788" t="s">
        <v>8</v>
      </c>
      <c r="D20" s="800"/>
      <c r="E20" s="800"/>
      <c r="F20" s="800"/>
      <c r="G20" s="800"/>
      <c r="H20" s="800"/>
      <c r="I20" s="800"/>
      <c r="J20" s="800"/>
      <c r="K20" s="801"/>
      <c r="L20" s="800"/>
      <c r="M20" s="800"/>
      <c r="N20" s="800"/>
      <c r="O20" s="800"/>
      <c r="P20" s="790">
        <f t="shared" si="2"/>
        <v>0</v>
      </c>
      <c r="Q20" s="783">
        <f t="shared" si="3"/>
        <v>0</v>
      </c>
      <c r="R20" s="784">
        <f t="shared" si="9"/>
        <v>0</v>
      </c>
    </row>
    <row r="21" spans="1:18" ht="11.25" customHeight="1">
      <c r="A21" s="800"/>
      <c r="B21" s="808" t="s">
        <v>276</v>
      </c>
      <c r="C21" s="788" t="s">
        <v>8</v>
      </c>
      <c r="D21" s="800">
        <f>SUM(D22:D24)</f>
        <v>0</v>
      </c>
      <c r="E21" s="800">
        <f aca="true" t="shared" si="10" ref="E21:O21">SUM(E22:E24)</f>
        <v>0</v>
      </c>
      <c r="F21" s="800">
        <f t="shared" si="10"/>
        <v>0</v>
      </c>
      <c r="G21" s="800">
        <f t="shared" si="10"/>
        <v>0</v>
      </c>
      <c r="H21" s="800">
        <f t="shared" si="10"/>
        <v>0</v>
      </c>
      <c r="I21" s="800">
        <f t="shared" si="10"/>
        <v>0</v>
      </c>
      <c r="J21" s="800">
        <f t="shared" si="10"/>
        <v>0</v>
      </c>
      <c r="K21" s="800">
        <f t="shared" si="10"/>
        <v>0</v>
      </c>
      <c r="L21" s="800">
        <f t="shared" si="10"/>
        <v>0</v>
      </c>
      <c r="M21" s="800">
        <f t="shared" si="10"/>
        <v>0</v>
      </c>
      <c r="N21" s="800">
        <f t="shared" si="10"/>
        <v>0</v>
      </c>
      <c r="O21" s="800">
        <f t="shared" si="10"/>
        <v>0</v>
      </c>
      <c r="P21" s="790">
        <f t="shared" si="2"/>
        <v>0</v>
      </c>
      <c r="Q21" s="783">
        <f t="shared" si="3"/>
        <v>0</v>
      </c>
      <c r="R21" s="784">
        <f t="shared" si="9"/>
        <v>0</v>
      </c>
    </row>
    <row r="22" spans="1:18" ht="14.25">
      <c r="A22" s="800"/>
      <c r="B22" s="809" t="s">
        <v>277</v>
      </c>
      <c r="C22" s="788" t="s">
        <v>8</v>
      </c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790">
        <f t="shared" si="2"/>
        <v>0</v>
      </c>
      <c r="Q22" s="783">
        <f t="shared" si="3"/>
        <v>0</v>
      </c>
      <c r="R22" s="784">
        <f t="shared" si="9"/>
        <v>0</v>
      </c>
    </row>
    <row r="23" spans="1:18" ht="14.25">
      <c r="A23" s="800"/>
      <c r="B23" s="809" t="s">
        <v>278</v>
      </c>
      <c r="C23" s="788" t="s">
        <v>8</v>
      </c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790">
        <f t="shared" si="2"/>
        <v>0</v>
      </c>
      <c r="Q23" s="783">
        <f t="shared" si="3"/>
        <v>0</v>
      </c>
      <c r="R23" s="784">
        <f t="shared" si="9"/>
        <v>0</v>
      </c>
    </row>
    <row r="24" spans="1:18" ht="14.25">
      <c r="A24" s="800"/>
      <c r="B24" s="809" t="s">
        <v>279</v>
      </c>
      <c r="C24" s="788" t="s">
        <v>8</v>
      </c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790">
        <f t="shared" si="2"/>
        <v>0</v>
      </c>
      <c r="Q24" s="783">
        <f t="shared" si="3"/>
        <v>0</v>
      </c>
      <c r="R24" s="784">
        <f t="shared" si="9"/>
        <v>0</v>
      </c>
    </row>
    <row r="25" spans="1:18" ht="25.5">
      <c r="A25" s="800"/>
      <c r="B25" s="787" t="s">
        <v>280</v>
      </c>
      <c r="C25" s="788" t="s">
        <v>8</v>
      </c>
      <c r="D25" s="800">
        <f aca="true" t="shared" si="11" ref="D25:O25">SUM(D26:D27)</f>
        <v>0</v>
      </c>
      <c r="E25" s="800">
        <f t="shared" si="11"/>
        <v>0</v>
      </c>
      <c r="F25" s="800">
        <f t="shared" si="11"/>
        <v>0</v>
      </c>
      <c r="G25" s="800">
        <f t="shared" si="11"/>
        <v>0</v>
      </c>
      <c r="H25" s="800">
        <f t="shared" si="11"/>
        <v>0</v>
      </c>
      <c r="I25" s="800">
        <f t="shared" si="11"/>
        <v>0</v>
      </c>
      <c r="J25" s="800">
        <f t="shared" si="11"/>
        <v>0</v>
      </c>
      <c r="K25" s="800">
        <f t="shared" si="11"/>
        <v>0</v>
      </c>
      <c r="L25" s="800">
        <f t="shared" si="11"/>
        <v>0</v>
      </c>
      <c r="M25" s="800">
        <f t="shared" si="11"/>
        <v>0</v>
      </c>
      <c r="N25" s="800">
        <f t="shared" si="11"/>
        <v>0</v>
      </c>
      <c r="O25" s="800">
        <f t="shared" si="11"/>
        <v>0</v>
      </c>
      <c r="P25" s="790">
        <f t="shared" si="2"/>
        <v>0</v>
      </c>
      <c r="Q25" s="783">
        <f t="shared" si="3"/>
        <v>0</v>
      </c>
      <c r="R25" s="784">
        <f t="shared" si="9"/>
        <v>0</v>
      </c>
    </row>
    <row r="26" spans="1:18" ht="12.75">
      <c r="A26" s="800"/>
      <c r="B26" s="808" t="s">
        <v>275</v>
      </c>
      <c r="C26" s="788" t="s">
        <v>8</v>
      </c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790">
        <f t="shared" si="2"/>
        <v>0</v>
      </c>
      <c r="Q26" s="783">
        <f t="shared" si="3"/>
        <v>0</v>
      </c>
      <c r="R26" s="784">
        <f t="shared" si="9"/>
        <v>0</v>
      </c>
    </row>
    <row r="27" spans="1:18" ht="12.75">
      <c r="A27" s="800"/>
      <c r="B27" s="808" t="s">
        <v>276</v>
      </c>
      <c r="C27" s="788" t="s">
        <v>8</v>
      </c>
      <c r="D27" s="800">
        <f aca="true" t="shared" si="12" ref="D27:O27">SUM(D28:D31)</f>
        <v>0</v>
      </c>
      <c r="E27" s="800">
        <f t="shared" si="12"/>
        <v>0</v>
      </c>
      <c r="F27" s="800">
        <f t="shared" si="12"/>
        <v>0</v>
      </c>
      <c r="G27" s="800">
        <f t="shared" si="12"/>
        <v>0</v>
      </c>
      <c r="H27" s="800">
        <f t="shared" si="12"/>
        <v>0</v>
      </c>
      <c r="I27" s="800">
        <f t="shared" si="12"/>
        <v>0</v>
      </c>
      <c r="J27" s="800">
        <f t="shared" si="12"/>
        <v>0</v>
      </c>
      <c r="K27" s="800">
        <f t="shared" si="12"/>
        <v>0</v>
      </c>
      <c r="L27" s="800">
        <f t="shared" si="12"/>
        <v>0</v>
      </c>
      <c r="M27" s="800">
        <f t="shared" si="12"/>
        <v>0</v>
      </c>
      <c r="N27" s="800">
        <f t="shared" si="12"/>
        <v>0</v>
      </c>
      <c r="O27" s="800">
        <f t="shared" si="12"/>
        <v>0</v>
      </c>
      <c r="P27" s="790">
        <f t="shared" si="2"/>
        <v>0</v>
      </c>
      <c r="Q27" s="783">
        <f t="shared" si="3"/>
        <v>0</v>
      </c>
      <c r="R27" s="784">
        <f t="shared" si="9"/>
        <v>0</v>
      </c>
    </row>
    <row r="28" spans="1:18" ht="14.25">
      <c r="A28" s="800"/>
      <c r="B28" s="809" t="s">
        <v>277</v>
      </c>
      <c r="C28" s="788" t="s">
        <v>8</v>
      </c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790">
        <f t="shared" si="2"/>
        <v>0</v>
      </c>
      <c r="Q28" s="783">
        <f t="shared" si="3"/>
        <v>0</v>
      </c>
      <c r="R28" s="784">
        <f t="shared" si="9"/>
        <v>0</v>
      </c>
    </row>
    <row r="29" spans="1:18" ht="14.25">
      <c r="A29" s="800"/>
      <c r="B29" s="809" t="s">
        <v>278</v>
      </c>
      <c r="C29" s="788" t="s">
        <v>8</v>
      </c>
      <c r="D29" s="800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790">
        <f t="shared" si="2"/>
        <v>0</v>
      </c>
      <c r="Q29" s="783">
        <f t="shared" si="3"/>
        <v>0</v>
      </c>
      <c r="R29" s="784">
        <f t="shared" si="9"/>
        <v>0</v>
      </c>
    </row>
    <row r="30" spans="1:18" ht="14.25">
      <c r="A30" s="800"/>
      <c r="B30" s="809" t="s">
        <v>279</v>
      </c>
      <c r="C30" s="788" t="s">
        <v>8</v>
      </c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790">
        <f t="shared" si="2"/>
        <v>0</v>
      </c>
      <c r="Q30" s="783">
        <f t="shared" si="3"/>
        <v>0</v>
      </c>
      <c r="R30" s="784">
        <f t="shared" si="9"/>
        <v>0</v>
      </c>
    </row>
    <row r="31" spans="1:18" ht="14.25">
      <c r="A31" s="800"/>
      <c r="B31" s="809" t="s">
        <v>281</v>
      </c>
      <c r="C31" s="788" t="s">
        <v>8</v>
      </c>
      <c r="D31" s="800"/>
      <c r="E31" s="800"/>
      <c r="F31" s="800"/>
      <c r="G31" s="800"/>
      <c r="H31" s="800"/>
      <c r="I31" s="800"/>
      <c r="J31" s="800"/>
      <c r="K31" s="800"/>
      <c r="L31" s="800"/>
      <c r="M31" s="800"/>
      <c r="N31" s="800"/>
      <c r="O31" s="800"/>
      <c r="P31" s="790">
        <f t="shared" si="2"/>
        <v>0</v>
      </c>
      <c r="Q31" s="783">
        <f t="shared" si="3"/>
        <v>0</v>
      </c>
      <c r="R31" s="784">
        <f t="shared" si="9"/>
        <v>0</v>
      </c>
    </row>
    <row r="32" spans="1:18" ht="25.5">
      <c r="A32" s="800"/>
      <c r="B32" s="787" t="s">
        <v>282</v>
      </c>
      <c r="C32" s="788" t="s">
        <v>8</v>
      </c>
      <c r="D32" s="800">
        <f aca="true" t="shared" si="13" ref="D32:O32">SUM(D33:D34)</f>
        <v>0</v>
      </c>
      <c r="E32" s="800">
        <f t="shared" si="13"/>
        <v>0</v>
      </c>
      <c r="F32" s="800">
        <f t="shared" si="13"/>
        <v>0</v>
      </c>
      <c r="G32" s="800">
        <f t="shared" si="13"/>
        <v>0</v>
      </c>
      <c r="H32" s="800">
        <f t="shared" si="13"/>
        <v>0</v>
      </c>
      <c r="I32" s="800">
        <f t="shared" si="13"/>
        <v>0</v>
      </c>
      <c r="J32" s="800">
        <f t="shared" si="13"/>
        <v>0</v>
      </c>
      <c r="K32" s="800">
        <f t="shared" si="13"/>
        <v>0</v>
      </c>
      <c r="L32" s="800">
        <f t="shared" si="13"/>
        <v>0</v>
      </c>
      <c r="M32" s="800">
        <f t="shared" si="13"/>
        <v>0</v>
      </c>
      <c r="N32" s="800">
        <f t="shared" si="13"/>
        <v>0</v>
      </c>
      <c r="O32" s="800">
        <f t="shared" si="13"/>
        <v>0</v>
      </c>
      <c r="P32" s="790">
        <f t="shared" si="2"/>
        <v>0</v>
      </c>
      <c r="Q32" s="783">
        <f t="shared" si="3"/>
        <v>0</v>
      </c>
      <c r="R32" s="784">
        <f t="shared" si="9"/>
        <v>0</v>
      </c>
    </row>
    <row r="33" spans="1:18" ht="12.75">
      <c r="A33" s="800"/>
      <c r="B33" s="808" t="s">
        <v>275</v>
      </c>
      <c r="C33" s="788" t="s">
        <v>8</v>
      </c>
      <c r="D33" s="800"/>
      <c r="E33" s="800"/>
      <c r="F33" s="800"/>
      <c r="G33" s="800"/>
      <c r="H33" s="800"/>
      <c r="I33" s="800"/>
      <c r="J33" s="801"/>
      <c r="K33" s="800"/>
      <c r="L33" s="800"/>
      <c r="M33" s="800"/>
      <c r="N33" s="800"/>
      <c r="O33" s="800"/>
      <c r="P33" s="790">
        <f t="shared" si="2"/>
        <v>0</v>
      </c>
      <c r="Q33" s="783">
        <f t="shared" si="3"/>
        <v>0</v>
      </c>
      <c r="R33" s="784">
        <f t="shared" si="9"/>
        <v>0</v>
      </c>
    </row>
    <row r="34" spans="1:18" ht="12.75">
      <c r="A34" s="800"/>
      <c r="B34" s="808" t="s">
        <v>276</v>
      </c>
      <c r="C34" s="788" t="s">
        <v>8</v>
      </c>
      <c r="D34" s="800">
        <f aca="true" t="shared" si="14" ref="D34:O34">SUM(D35:D38)</f>
        <v>0</v>
      </c>
      <c r="E34" s="800">
        <f t="shared" si="14"/>
        <v>0</v>
      </c>
      <c r="F34" s="800">
        <f t="shared" si="14"/>
        <v>0</v>
      </c>
      <c r="G34" s="800">
        <f t="shared" si="14"/>
        <v>0</v>
      </c>
      <c r="H34" s="800">
        <f t="shared" si="14"/>
        <v>0</v>
      </c>
      <c r="I34" s="800">
        <f t="shared" si="14"/>
        <v>0</v>
      </c>
      <c r="J34" s="800">
        <f t="shared" si="14"/>
        <v>0</v>
      </c>
      <c r="K34" s="800">
        <f t="shared" si="14"/>
        <v>0</v>
      </c>
      <c r="L34" s="800">
        <f t="shared" si="14"/>
        <v>0</v>
      </c>
      <c r="M34" s="800">
        <f t="shared" si="14"/>
        <v>0</v>
      </c>
      <c r="N34" s="800">
        <f t="shared" si="14"/>
        <v>0</v>
      </c>
      <c r="O34" s="800">
        <f t="shared" si="14"/>
        <v>0</v>
      </c>
      <c r="P34" s="790">
        <f t="shared" si="2"/>
        <v>0</v>
      </c>
      <c r="Q34" s="783">
        <f t="shared" si="3"/>
        <v>0</v>
      </c>
      <c r="R34" s="784">
        <f t="shared" si="9"/>
        <v>0</v>
      </c>
    </row>
    <row r="35" spans="1:18" ht="14.25">
      <c r="A35" s="800"/>
      <c r="B35" s="809" t="s">
        <v>277</v>
      </c>
      <c r="C35" s="788" t="s">
        <v>8</v>
      </c>
      <c r="D35" s="800"/>
      <c r="E35" s="800"/>
      <c r="F35" s="800"/>
      <c r="G35" s="800"/>
      <c r="H35" s="800"/>
      <c r="I35" s="800"/>
      <c r="J35" s="800"/>
      <c r="K35" s="800"/>
      <c r="L35" s="800"/>
      <c r="M35" s="800"/>
      <c r="N35" s="800"/>
      <c r="O35" s="800"/>
      <c r="P35" s="790">
        <f t="shared" si="2"/>
        <v>0</v>
      </c>
      <c r="Q35" s="783">
        <f t="shared" si="3"/>
        <v>0</v>
      </c>
      <c r="R35" s="784">
        <f t="shared" si="9"/>
        <v>0</v>
      </c>
    </row>
    <row r="36" spans="1:18" ht="14.25">
      <c r="A36" s="800"/>
      <c r="B36" s="809" t="s">
        <v>278</v>
      </c>
      <c r="C36" s="788" t="s">
        <v>8</v>
      </c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790">
        <f t="shared" si="2"/>
        <v>0</v>
      </c>
      <c r="Q36" s="783">
        <f t="shared" si="3"/>
        <v>0</v>
      </c>
      <c r="R36" s="784">
        <f t="shared" si="9"/>
        <v>0</v>
      </c>
    </row>
    <row r="37" spans="1:18" ht="14.25">
      <c r="A37" s="800"/>
      <c r="B37" s="809" t="s">
        <v>279</v>
      </c>
      <c r="C37" s="788" t="s">
        <v>8</v>
      </c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790">
        <f t="shared" si="2"/>
        <v>0</v>
      </c>
      <c r="Q37" s="783">
        <f t="shared" si="3"/>
        <v>0</v>
      </c>
      <c r="R37" s="784">
        <f t="shared" si="9"/>
        <v>0</v>
      </c>
    </row>
    <row r="38" spans="1:18" ht="14.25">
      <c r="A38" s="800"/>
      <c r="B38" s="809" t="s">
        <v>281</v>
      </c>
      <c r="C38" s="788" t="s">
        <v>8</v>
      </c>
      <c r="D38" s="800"/>
      <c r="E38" s="800"/>
      <c r="F38" s="800"/>
      <c r="G38" s="800"/>
      <c r="H38" s="800"/>
      <c r="I38" s="800"/>
      <c r="J38" s="800"/>
      <c r="K38" s="800"/>
      <c r="L38" s="800"/>
      <c r="M38" s="800"/>
      <c r="N38" s="800"/>
      <c r="O38" s="800"/>
      <c r="P38" s="790">
        <f t="shared" si="2"/>
        <v>0</v>
      </c>
      <c r="Q38" s="783">
        <f t="shared" si="3"/>
        <v>0</v>
      </c>
      <c r="R38" s="784">
        <f t="shared" si="9"/>
        <v>0</v>
      </c>
    </row>
    <row r="39" spans="1:18" ht="24.75" customHeight="1">
      <c r="A39" s="800"/>
      <c r="B39" s="787" t="s">
        <v>283</v>
      </c>
      <c r="C39" s="788" t="s">
        <v>8</v>
      </c>
      <c r="D39" s="800">
        <f aca="true" t="shared" si="15" ref="D39:O39">SUM(D40:D41)</f>
        <v>0</v>
      </c>
      <c r="E39" s="800">
        <f t="shared" si="15"/>
        <v>0</v>
      </c>
      <c r="F39" s="800">
        <f t="shared" si="15"/>
        <v>0</v>
      </c>
      <c r="G39" s="800">
        <f t="shared" si="15"/>
        <v>0</v>
      </c>
      <c r="H39" s="800">
        <f t="shared" si="15"/>
        <v>0</v>
      </c>
      <c r="I39" s="800">
        <f t="shared" si="15"/>
        <v>0</v>
      </c>
      <c r="J39" s="800">
        <f t="shared" si="15"/>
        <v>0</v>
      </c>
      <c r="K39" s="800">
        <f t="shared" si="15"/>
        <v>0</v>
      </c>
      <c r="L39" s="800">
        <f t="shared" si="15"/>
        <v>0</v>
      </c>
      <c r="M39" s="800">
        <f t="shared" si="15"/>
        <v>0</v>
      </c>
      <c r="N39" s="800">
        <f t="shared" si="15"/>
        <v>0</v>
      </c>
      <c r="O39" s="800">
        <f t="shared" si="15"/>
        <v>0</v>
      </c>
      <c r="P39" s="790">
        <f t="shared" si="2"/>
        <v>0</v>
      </c>
      <c r="Q39" s="783">
        <f t="shared" si="3"/>
        <v>0</v>
      </c>
      <c r="R39" s="784">
        <f t="shared" si="9"/>
        <v>0</v>
      </c>
    </row>
    <row r="40" spans="1:18" ht="12.75">
      <c r="A40" s="800"/>
      <c r="B40" s="808" t="s">
        <v>275</v>
      </c>
      <c r="C40" s="788" t="s">
        <v>8</v>
      </c>
      <c r="D40" s="800"/>
      <c r="E40" s="800"/>
      <c r="F40" s="800"/>
      <c r="G40" s="800"/>
      <c r="H40" s="800"/>
      <c r="I40" s="800"/>
      <c r="J40" s="800"/>
      <c r="K40" s="800"/>
      <c r="L40" s="800"/>
      <c r="M40" s="800"/>
      <c r="N40" s="800"/>
      <c r="O40" s="800"/>
      <c r="P40" s="790">
        <f t="shared" si="2"/>
        <v>0</v>
      </c>
      <c r="Q40" s="783">
        <f t="shared" si="3"/>
        <v>0</v>
      </c>
      <c r="R40" s="784">
        <f t="shared" si="9"/>
        <v>0</v>
      </c>
    </row>
    <row r="41" spans="1:18" ht="12.75">
      <c r="A41" s="800"/>
      <c r="B41" s="808" t="s">
        <v>276</v>
      </c>
      <c r="C41" s="788" t="s">
        <v>8</v>
      </c>
      <c r="D41" s="800">
        <f aca="true" t="shared" si="16" ref="D41:O41">SUM(D42:D45)</f>
        <v>0</v>
      </c>
      <c r="E41" s="800">
        <f t="shared" si="16"/>
        <v>0</v>
      </c>
      <c r="F41" s="800">
        <f t="shared" si="16"/>
        <v>0</v>
      </c>
      <c r="G41" s="800">
        <f t="shared" si="16"/>
        <v>0</v>
      </c>
      <c r="H41" s="800">
        <f t="shared" si="16"/>
        <v>0</v>
      </c>
      <c r="I41" s="800">
        <f t="shared" si="16"/>
        <v>0</v>
      </c>
      <c r="J41" s="800">
        <f t="shared" si="16"/>
        <v>0</v>
      </c>
      <c r="K41" s="800">
        <f t="shared" si="16"/>
        <v>0</v>
      </c>
      <c r="L41" s="800">
        <f t="shared" si="16"/>
        <v>0</v>
      </c>
      <c r="M41" s="800">
        <f t="shared" si="16"/>
        <v>0</v>
      </c>
      <c r="N41" s="800">
        <f t="shared" si="16"/>
        <v>0</v>
      </c>
      <c r="O41" s="800">
        <f t="shared" si="16"/>
        <v>0</v>
      </c>
      <c r="P41" s="790">
        <f t="shared" si="2"/>
        <v>0</v>
      </c>
      <c r="Q41" s="783">
        <f t="shared" si="3"/>
        <v>0</v>
      </c>
      <c r="R41" s="784">
        <f t="shared" si="9"/>
        <v>0</v>
      </c>
    </row>
    <row r="42" spans="1:18" ht="14.25">
      <c r="A42" s="800"/>
      <c r="B42" s="809" t="s">
        <v>277</v>
      </c>
      <c r="C42" s="788" t="s">
        <v>8</v>
      </c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790">
        <f t="shared" si="2"/>
        <v>0</v>
      </c>
      <c r="Q42" s="783">
        <f t="shared" si="3"/>
        <v>0</v>
      </c>
      <c r="R42" s="784">
        <f t="shared" si="9"/>
        <v>0</v>
      </c>
    </row>
    <row r="43" spans="1:18" ht="14.25">
      <c r="A43" s="800"/>
      <c r="B43" s="809" t="s">
        <v>278</v>
      </c>
      <c r="C43" s="788" t="s">
        <v>8</v>
      </c>
      <c r="D43" s="800"/>
      <c r="E43" s="800"/>
      <c r="F43" s="800"/>
      <c r="G43" s="800"/>
      <c r="H43" s="800"/>
      <c r="I43" s="800"/>
      <c r="J43" s="800"/>
      <c r="K43" s="800"/>
      <c r="L43" s="800"/>
      <c r="M43" s="800"/>
      <c r="N43" s="800"/>
      <c r="O43" s="800"/>
      <c r="P43" s="790">
        <f t="shared" si="2"/>
        <v>0</v>
      </c>
      <c r="Q43" s="783">
        <f t="shared" si="3"/>
        <v>0</v>
      </c>
      <c r="R43" s="784">
        <f t="shared" si="9"/>
        <v>0</v>
      </c>
    </row>
    <row r="44" spans="1:18" ht="14.25">
      <c r="A44" s="800"/>
      <c r="B44" s="809" t="s">
        <v>279</v>
      </c>
      <c r="C44" s="788" t="s">
        <v>8</v>
      </c>
      <c r="D44" s="800"/>
      <c r="E44" s="800"/>
      <c r="F44" s="800"/>
      <c r="G44" s="800"/>
      <c r="H44" s="800"/>
      <c r="I44" s="800"/>
      <c r="J44" s="800"/>
      <c r="K44" s="800"/>
      <c r="L44" s="800"/>
      <c r="M44" s="800"/>
      <c r="N44" s="800"/>
      <c r="O44" s="800"/>
      <c r="P44" s="790">
        <f t="shared" si="2"/>
        <v>0</v>
      </c>
      <c r="Q44" s="783">
        <f t="shared" si="3"/>
        <v>0</v>
      </c>
      <c r="R44" s="784">
        <f t="shared" si="9"/>
        <v>0</v>
      </c>
    </row>
    <row r="45" spans="1:18" ht="14.25">
      <c r="A45" s="800"/>
      <c r="B45" s="809" t="s">
        <v>281</v>
      </c>
      <c r="C45" s="788" t="s">
        <v>8</v>
      </c>
      <c r="D45" s="800"/>
      <c r="E45" s="800"/>
      <c r="F45" s="800"/>
      <c r="G45" s="800"/>
      <c r="H45" s="800"/>
      <c r="I45" s="800"/>
      <c r="J45" s="800"/>
      <c r="K45" s="800"/>
      <c r="L45" s="800"/>
      <c r="M45" s="800"/>
      <c r="N45" s="800"/>
      <c r="O45" s="800"/>
      <c r="P45" s="790">
        <f t="shared" si="2"/>
        <v>0</v>
      </c>
      <c r="Q45" s="783">
        <f t="shared" si="3"/>
        <v>0</v>
      </c>
      <c r="R45" s="784">
        <f t="shared" si="9"/>
        <v>0</v>
      </c>
    </row>
    <row r="46" spans="1:18" s="807" customFormat="1" ht="25.5">
      <c r="A46" s="804"/>
      <c r="B46" s="805" t="s">
        <v>400</v>
      </c>
      <c r="C46" s="806" t="s">
        <v>8</v>
      </c>
      <c r="D46" s="804">
        <f>D47+D48+D54+D62+D70</f>
        <v>0</v>
      </c>
      <c r="E46" s="804">
        <f aca="true" t="shared" si="17" ref="E46:O46">E47+E48+E54+E62+E70</f>
        <v>0</v>
      </c>
      <c r="F46" s="804">
        <f t="shared" si="17"/>
        <v>0</v>
      </c>
      <c r="G46" s="804">
        <f t="shared" si="17"/>
        <v>0</v>
      </c>
      <c r="H46" s="804">
        <f t="shared" si="17"/>
        <v>0</v>
      </c>
      <c r="I46" s="804">
        <f t="shared" si="17"/>
        <v>0</v>
      </c>
      <c r="J46" s="804">
        <f t="shared" si="17"/>
        <v>0</v>
      </c>
      <c r="K46" s="804">
        <f t="shared" si="17"/>
        <v>0</v>
      </c>
      <c r="L46" s="804">
        <f t="shared" si="17"/>
        <v>0</v>
      </c>
      <c r="M46" s="804">
        <f t="shared" si="17"/>
        <v>0</v>
      </c>
      <c r="N46" s="804">
        <f t="shared" si="17"/>
        <v>0</v>
      </c>
      <c r="O46" s="804">
        <f t="shared" si="17"/>
        <v>0</v>
      </c>
      <c r="P46" s="790">
        <f t="shared" si="2"/>
        <v>0</v>
      </c>
      <c r="Q46" s="783">
        <f t="shared" si="3"/>
        <v>0</v>
      </c>
      <c r="R46" s="784">
        <f t="shared" si="9"/>
        <v>0</v>
      </c>
    </row>
    <row r="47" spans="1:18" ht="12.75">
      <c r="A47" s="800"/>
      <c r="B47" s="787" t="s">
        <v>17</v>
      </c>
      <c r="C47" s="788" t="s">
        <v>8</v>
      </c>
      <c r="D47" s="800"/>
      <c r="E47" s="800"/>
      <c r="F47" s="800"/>
      <c r="G47" s="800"/>
      <c r="H47" s="800"/>
      <c r="I47" s="800"/>
      <c r="J47" s="800"/>
      <c r="K47" s="800"/>
      <c r="L47" s="800"/>
      <c r="M47" s="800"/>
      <c r="N47" s="800"/>
      <c r="O47" s="800"/>
      <c r="P47" s="790">
        <f t="shared" si="2"/>
        <v>0</v>
      </c>
      <c r="Q47" s="783">
        <f t="shared" si="3"/>
        <v>0</v>
      </c>
      <c r="R47" s="784">
        <f t="shared" si="9"/>
        <v>0</v>
      </c>
    </row>
    <row r="48" spans="1:18" ht="25.5">
      <c r="A48" s="800"/>
      <c r="B48" s="787" t="s">
        <v>274</v>
      </c>
      <c r="C48" s="788" t="s">
        <v>8</v>
      </c>
      <c r="D48" s="800">
        <f aca="true" t="shared" si="18" ref="D48:O48">SUM(D49:D50)</f>
        <v>0</v>
      </c>
      <c r="E48" s="800">
        <f t="shared" si="18"/>
        <v>0</v>
      </c>
      <c r="F48" s="800">
        <f t="shared" si="18"/>
        <v>0</v>
      </c>
      <c r="G48" s="800">
        <f t="shared" si="18"/>
        <v>0</v>
      </c>
      <c r="H48" s="800">
        <f t="shared" si="18"/>
        <v>0</v>
      </c>
      <c r="I48" s="800">
        <f t="shared" si="18"/>
        <v>0</v>
      </c>
      <c r="J48" s="800">
        <f t="shared" si="18"/>
        <v>0</v>
      </c>
      <c r="K48" s="800">
        <f t="shared" si="18"/>
        <v>0</v>
      </c>
      <c r="L48" s="800">
        <f t="shared" si="18"/>
        <v>0</v>
      </c>
      <c r="M48" s="800">
        <f t="shared" si="18"/>
        <v>0</v>
      </c>
      <c r="N48" s="800">
        <f t="shared" si="18"/>
        <v>0</v>
      </c>
      <c r="O48" s="801">
        <f t="shared" si="18"/>
        <v>0</v>
      </c>
      <c r="P48" s="790">
        <f t="shared" si="2"/>
        <v>0</v>
      </c>
      <c r="Q48" s="783">
        <f t="shared" si="3"/>
        <v>0</v>
      </c>
      <c r="R48" s="784">
        <f t="shared" si="9"/>
        <v>0</v>
      </c>
    </row>
    <row r="49" spans="1:18" ht="12.75">
      <c r="A49" s="800"/>
      <c r="B49" s="808" t="s">
        <v>275</v>
      </c>
      <c r="C49" s="788" t="s">
        <v>8</v>
      </c>
      <c r="D49" s="800"/>
      <c r="E49" s="800"/>
      <c r="F49" s="800"/>
      <c r="G49" s="800"/>
      <c r="H49" s="800"/>
      <c r="I49" s="800"/>
      <c r="J49" s="800"/>
      <c r="K49" s="800"/>
      <c r="L49" s="800"/>
      <c r="M49" s="800"/>
      <c r="N49" s="800"/>
      <c r="O49" s="801"/>
      <c r="P49" s="790">
        <f t="shared" si="2"/>
        <v>0</v>
      </c>
      <c r="Q49" s="783">
        <f t="shared" si="3"/>
        <v>0</v>
      </c>
      <c r="R49" s="784">
        <f t="shared" si="9"/>
        <v>0</v>
      </c>
    </row>
    <row r="50" spans="1:18" ht="12.75">
      <c r="A50" s="800"/>
      <c r="B50" s="808" t="s">
        <v>276</v>
      </c>
      <c r="C50" s="788" t="s">
        <v>8</v>
      </c>
      <c r="D50" s="800">
        <f>SUM(D51:D53)</f>
        <v>0</v>
      </c>
      <c r="E50" s="800">
        <f aca="true" t="shared" si="19" ref="E50:O50">SUM(E51:E53)</f>
        <v>0</v>
      </c>
      <c r="F50" s="800">
        <f t="shared" si="19"/>
        <v>0</v>
      </c>
      <c r="G50" s="800">
        <f t="shared" si="19"/>
        <v>0</v>
      </c>
      <c r="H50" s="800">
        <f t="shared" si="19"/>
        <v>0</v>
      </c>
      <c r="I50" s="800">
        <f t="shared" si="19"/>
        <v>0</v>
      </c>
      <c r="J50" s="800">
        <f t="shared" si="19"/>
        <v>0</v>
      </c>
      <c r="K50" s="800">
        <f t="shared" si="19"/>
        <v>0</v>
      </c>
      <c r="L50" s="800">
        <f t="shared" si="19"/>
        <v>0</v>
      </c>
      <c r="M50" s="800">
        <f t="shared" si="19"/>
        <v>0</v>
      </c>
      <c r="N50" s="800">
        <f t="shared" si="19"/>
        <v>0</v>
      </c>
      <c r="O50" s="800">
        <f t="shared" si="19"/>
        <v>0</v>
      </c>
      <c r="P50" s="790">
        <f t="shared" si="2"/>
        <v>0</v>
      </c>
      <c r="Q50" s="783">
        <f t="shared" si="3"/>
        <v>0</v>
      </c>
      <c r="R50" s="784">
        <f t="shared" si="9"/>
        <v>0</v>
      </c>
    </row>
    <row r="51" spans="1:18" ht="14.25">
      <c r="A51" s="800"/>
      <c r="B51" s="809" t="s">
        <v>277</v>
      </c>
      <c r="C51" s="788" t="s">
        <v>8</v>
      </c>
      <c r="D51" s="800"/>
      <c r="E51" s="800"/>
      <c r="F51" s="800"/>
      <c r="G51" s="800"/>
      <c r="H51" s="800"/>
      <c r="I51" s="800"/>
      <c r="J51" s="800"/>
      <c r="K51" s="800"/>
      <c r="L51" s="800"/>
      <c r="M51" s="800"/>
      <c r="N51" s="800"/>
      <c r="O51" s="800"/>
      <c r="P51" s="790">
        <f t="shared" si="2"/>
        <v>0</v>
      </c>
      <c r="Q51" s="783">
        <f t="shared" si="3"/>
        <v>0</v>
      </c>
      <c r="R51" s="784">
        <f t="shared" si="9"/>
        <v>0</v>
      </c>
    </row>
    <row r="52" spans="1:18" ht="14.25">
      <c r="A52" s="800"/>
      <c r="B52" s="809" t="s">
        <v>278</v>
      </c>
      <c r="C52" s="788" t="s">
        <v>8</v>
      </c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790">
        <f t="shared" si="2"/>
        <v>0</v>
      </c>
      <c r="Q52" s="783">
        <f t="shared" si="3"/>
        <v>0</v>
      </c>
      <c r="R52" s="784">
        <f t="shared" si="9"/>
        <v>0</v>
      </c>
    </row>
    <row r="53" spans="1:18" ht="14.25">
      <c r="A53" s="800"/>
      <c r="B53" s="809" t="s">
        <v>279</v>
      </c>
      <c r="C53" s="788" t="s">
        <v>8</v>
      </c>
      <c r="D53" s="800"/>
      <c r="E53" s="800"/>
      <c r="F53" s="800"/>
      <c r="G53" s="800"/>
      <c r="H53" s="800"/>
      <c r="I53" s="800"/>
      <c r="J53" s="800"/>
      <c r="K53" s="800"/>
      <c r="L53" s="800"/>
      <c r="M53" s="800"/>
      <c r="N53" s="800"/>
      <c r="O53" s="800"/>
      <c r="P53" s="790">
        <f t="shared" si="2"/>
        <v>0</v>
      </c>
      <c r="Q53" s="783">
        <f t="shared" si="3"/>
        <v>0</v>
      </c>
      <c r="R53" s="784">
        <f t="shared" si="9"/>
        <v>0</v>
      </c>
    </row>
    <row r="54" spans="1:18" ht="25.5">
      <c r="A54" s="800"/>
      <c r="B54" s="787" t="s">
        <v>280</v>
      </c>
      <c r="C54" s="788" t="s">
        <v>8</v>
      </c>
      <c r="D54" s="800">
        <f aca="true" t="shared" si="20" ref="D54:O54">SUM(D55:D56)</f>
        <v>0</v>
      </c>
      <c r="E54" s="800">
        <f t="shared" si="20"/>
        <v>0</v>
      </c>
      <c r="F54" s="800">
        <f t="shared" si="20"/>
        <v>0</v>
      </c>
      <c r="G54" s="800">
        <f t="shared" si="20"/>
        <v>0</v>
      </c>
      <c r="H54" s="800">
        <f t="shared" si="20"/>
        <v>0</v>
      </c>
      <c r="I54" s="800">
        <f t="shared" si="20"/>
        <v>0</v>
      </c>
      <c r="J54" s="800">
        <f t="shared" si="20"/>
        <v>0</v>
      </c>
      <c r="K54" s="800">
        <f t="shared" si="20"/>
        <v>0</v>
      </c>
      <c r="L54" s="800">
        <f t="shared" si="20"/>
        <v>0</v>
      </c>
      <c r="M54" s="800">
        <f t="shared" si="20"/>
        <v>0</v>
      </c>
      <c r="N54" s="800">
        <f t="shared" si="20"/>
        <v>0</v>
      </c>
      <c r="O54" s="800">
        <f t="shared" si="20"/>
        <v>0</v>
      </c>
      <c r="P54" s="790">
        <f t="shared" si="2"/>
        <v>0</v>
      </c>
      <c r="Q54" s="783">
        <f t="shared" si="3"/>
        <v>0</v>
      </c>
      <c r="R54" s="784">
        <f t="shared" si="9"/>
        <v>0</v>
      </c>
    </row>
    <row r="55" spans="1:18" ht="12.75">
      <c r="A55" s="800"/>
      <c r="B55" s="808" t="s">
        <v>275</v>
      </c>
      <c r="C55" s="788" t="s">
        <v>8</v>
      </c>
      <c r="D55" s="800"/>
      <c r="E55" s="800"/>
      <c r="F55" s="800"/>
      <c r="G55" s="800"/>
      <c r="H55" s="800"/>
      <c r="I55" s="800"/>
      <c r="J55" s="800"/>
      <c r="K55" s="800"/>
      <c r="L55" s="800"/>
      <c r="M55" s="800"/>
      <c r="N55" s="800"/>
      <c r="O55" s="800"/>
      <c r="P55" s="790">
        <f t="shared" si="2"/>
        <v>0</v>
      </c>
      <c r="Q55" s="783">
        <f>SUM(D55:I55)</f>
        <v>0</v>
      </c>
      <c r="R55" s="784">
        <f>SUM(J55:O55)</f>
        <v>0</v>
      </c>
    </row>
    <row r="56" spans="1:18" ht="12.75">
      <c r="A56" s="800"/>
      <c r="B56" s="808" t="s">
        <v>276</v>
      </c>
      <c r="C56" s="788" t="s">
        <v>8</v>
      </c>
      <c r="D56" s="800">
        <f aca="true" t="shared" si="21" ref="D56:O56">SUM(D57:D61)</f>
        <v>0</v>
      </c>
      <c r="E56" s="800">
        <f t="shared" si="21"/>
        <v>0</v>
      </c>
      <c r="F56" s="800">
        <f t="shared" si="21"/>
        <v>0</v>
      </c>
      <c r="G56" s="800">
        <f t="shared" si="21"/>
        <v>0</v>
      </c>
      <c r="H56" s="800">
        <f t="shared" si="21"/>
        <v>0</v>
      </c>
      <c r="I56" s="800">
        <f t="shared" si="21"/>
        <v>0</v>
      </c>
      <c r="J56" s="800">
        <f t="shared" si="21"/>
        <v>0</v>
      </c>
      <c r="K56" s="800">
        <f t="shared" si="21"/>
        <v>0</v>
      </c>
      <c r="L56" s="800">
        <f t="shared" si="21"/>
        <v>0</v>
      </c>
      <c r="M56" s="800">
        <f t="shared" si="21"/>
        <v>0</v>
      </c>
      <c r="N56" s="800">
        <f t="shared" si="21"/>
        <v>0</v>
      </c>
      <c r="O56" s="800">
        <f t="shared" si="21"/>
        <v>0</v>
      </c>
      <c r="P56" s="790">
        <f t="shared" si="2"/>
        <v>0</v>
      </c>
      <c r="Q56" s="783">
        <f t="shared" si="3"/>
        <v>0</v>
      </c>
      <c r="R56" s="784">
        <f t="shared" si="9"/>
        <v>0</v>
      </c>
    </row>
    <row r="57" spans="1:18" ht="14.25">
      <c r="A57" s="800"/>
      <c r="B57" s="809" t="s">
        <v>277</v>
      </c>
      <c r="C57" s="788" t="s">
        <v>8</v>
      </c>
      <c r="D57" s="800"/>
      <c r="E57" s="800"/>
      <c r="F57" s="800"/>
      <c r="G57" s="800"/>
      <c r="H57" s="800"/>
      <c r="I57" s="800"/>
      <c r="J57" s="800"/>
      <c r="K57" s="800"/>
      <c r="L57" s="800"/>
      <c r="M57" s="800"/>
      <c r="N57" s="800"/>
      <c r="O57" s="800"/>
      <c r="P57" s="790">
        <f t="shared" si="2"/>
        <v>0</v>
      </c>
      <c r="Q57" s="783">
        <f t="shared" si="3"/>
        <v>0</v>
      </c>
      <c r="R57" s="784">
        <f t="shared" si="9"/>
        <v>0</v>
      </c>
    </row>
    <row r="58" spans="1:18" ht="14.25">
      <c r="A58" s="800"/>
      <c r="B58" s="809" t="s">
        <v>278</v>
      </c>
      <c r="C58" s="788" t="s">
        <v>8</v>
      </c>
      <c r="D58" s="800"/>
      <c r="E58" s="800"/>
      <c r="F58" s="800"/>
      <c r="G58" s="800"/>
      <c r="H58" s="800"/>
      <c r="I58" s="800"/>
      <c r="J58" s="800"/>
      <c r="K58" s="800"/>
      <c r="L58" s="800"/>
      <c r="M58" s="800"/>
      <c r="N58" s="800"/>
      <c r="O58" s="800"/>
      <c r="P58" s="790">
        <f t="shared" si="2"/>
        <v>0</v>
      </c>
      <c r="Q58" s="783">
        <f t="shared" si="3"/>
        <v>0</v>
      </c>
      <c r="R58" s="784">
        <f t="shared" si="9"/>
        <v>0</v>
      </c>
    </row>
    <row r="59" spans="1:18" ht="14.25">
      <c r="A59" s="800"/>
      <c r="B59" s="809" t="s">
        <v>279</v>
      </c>
      <c r="C59" s="788" t="s">
        <v>8</v>
      </c>
      <c r="D59" s="800"/>
      <c r="E59" s="800"/>
      <c r="F59" s="800"/>
      <c r="G59" s="800"/>
      <c r="H59" s="800"/>
      <c r="I59" s="800"/>
      <c r="J59" s="800"/>
      <c r="K59" s="800"/>
      <c r="L59" s="800"/>
      <c r="M59" s="800"/>
      <c r="N59" s="800"/>
      <c r="O59" s="800"/>
      <c r="P59" s="790">
        <f t="shared" si="2"/>
        <v>0</v>
      </c>
      <c r="Q59" s="783">
        <f t="shared" si="3"/>
        <v>0</v>
      </c>
      <c r="R59" s="784">
        <f t="shared" si="9"/>
        <v>0</v>
      </c>
    </row>
    <row r="60" spans="1:18" ht="14.25">
      <c r="A60" s="800"/>
      <c r="B60" s="809" t="s">
        <v>281</v>
      </c>
      <c r="C60" s="788" t="s">
        <v>8</v>
      </c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790">
        <f t="shared" si="2"/>
        <v>0</v>
      </c>
      <c r="Q60" s="783">
        <f t="shared" si="3"/>
        <v>0</v>
      </c>
      <c r="R60" s="784">
        <f t="shared" si="9"/>
        <v>0</v>
      </c>
    </row>
    <row r="61" spans="1:18" ht="12.75">
      <c r="A61" s="800"/>
      <c r="B61" s="809" t="s">
        <v>284</v>
      </c>
      <c r="C61" s="788" t="s">
        <v>8</v>
      </c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790">
        <f t="shared" si="2"/>
        <v>0</v>
      </c>
      <c r="Q61" s="783">
        <f t="shared" si="3"/>
        <v>0</v>
      </c>
      <c r="R61" s="784">
        <f t="shared" si="9"/>
        <v>0</v>
      </c>
    </row>
    <row r="62" spans="1:18" ht="25.5">
      <c r="A62" s="800"/>
      <c r="B62" s="787" t="s">
        <v>282</v>
      </c>
      <c r="C62" s="788" t="s">
        <v>8</v>
      </c>
      <c r="D62" s="800">
        <f aca="true" t="shared" si="22" ref="D62:O62">SUM(D63:D64)</f>
        <v>0</v>
      </c>
      <c r="E62" s="800">
        <f t="shared" si="22"/>
        <v>0</v>
      </c>
      <c r="F62" s="800">
        <f t="shared" si="22"/>
        <v>0</v>
      </c>
      <c r="G62" s="800">
        <f t="shared" si="22"/>
        <v>0</v>
      </c>
      <c r="H62" s="800">
        <f t="shared" si="22"/>
        <v>0</v>
      </c>
      <c r="I62" s="800">
        <f t="shared" si="22"/>
        <v>0</v>
      </c>
      <c r="J62" s="800">
        <f t="shared" si="22"/>
        <v>0</v>
      </c>
      <c r="K62" s="800">
        <f t="shared" si="22"/>
        <v>0</v>
      </c>
      <c r="L62" s="800">
        <f t="shared" si="22"/>
        <v>0</v>
      </c>
      <c r="M62" s="801">
        <f t="shared" si="22"/>
        <v>0</v>
      </c>
      <c r="N62" s="800">
        <f t="shared" si="22"/>
        <v>0</v>
      </c>
      <c r="O62" s="800">
        <f t="shared" si="22"/>
        <v>0</v>
      </c>
      <c r="P62" s="790">
        <f t="shared" si="2"/>
        <v>0</v>
      </c>
      <c r="Q62" s="783">
        <f t="shared" si="3"/>
        <v>0</v>
      </c>
      <c r="R62" s="784">
        <f t="shared" si="9"/>
        <v>0</v>
      </c>
    </row>
    <row r="63" spans="1:18" ht="12.75">
      <c r="A63" s="800"/>
      <c r="B63" s="808" t="s">
        <v>275</v>
      </c>
      <c r="C63" s="788" t="s">
        <v>8</v>
      </c>
      <c r="D63" s="800"/>
      <c r="E63" s="800"/>
      <c r="F63" s="800"/>
      <c r="G63" s="800"/>
      <c r="H63" s="800"/>
      <c r="I63" s="800"/>
      <c r="J63" s="800"/>
      <c r="K63" s="800"/>
      <c r="L63" s="800"/>
      <c r="M63" s="801"/>
      <c r="N63" s="800"/>
      <c r="O63" s="800"/>
      <c r="P63" s="790">
        <f t="shared" si="2"/>
        <v>0</v>
      </c>
      <c r="Q63" s="783">
        <f t="shared" si="3"/>
        <v>0</v>
      </c>
      <c r="R63" s="784">
        <f t="shared" si="9"/>
        <v>0</v>
      </c>
    </row>
    <row r="64" spans="1:18" ht="12.75">
      <c r="A64" s="800"/>
      <c r="B64" s="808" t="s">
        <v>276</v>
      </c>
      <c r="C64" s="788" t="s">
        <v>8</v>
      </c>
      <c r="D64" s="800">
        <f aca="true" t="shared" si="23" ref="D64:O64">SUM(D65:D69)</f>
        <v>0</v>
      </c>
      <c r="E64" s="800">
        <f t="shared" si="23"/>
        <v>0</v>
      </c>
      <c r="F64" s="800">
        <f t="shared" si="23"/>
        <v>0</v>
      </c>
      <c r="G64" s="800">
        <f t="shared" si="23"/>
        <v>0</v>
      </c>
      <c r="H64" s="800">
        <f t="shared" si="23"/>
        <v>0</v>
      </c>
      <c r="I64" s="800">
        <f t="shared" si="23"/>
        <v>0</v>
      </c>
      <c r="J64" s="800">
        <f t="shared" si="23"/>
        <v>0</v>
      </c>
      <c r="K64" s="800">
        <f t="shared" si="23"/>
        <v>0</v>
      </c>
      <c r="L64" s="800">
        <f t="shared" si="23"/>
        <v>0</v>
      </c>
      <c r="M64" s="800">
        <f t="shared" si="23"/>
        <v>0</v>
      </c>
      <c r="N64" s="800">
        <f t="shared" si="23"/>
        <v>0</v>
      </c>
      <c r="O64" s="800">
        <f t="shared" si="23"/>
        <v>0</v>
      </c>
      <c r="P64" s="790">
        <f t="shared" si="2"/>
        <v>0</v>
      </c>
      <c r="Q64" s="783">
        <f t="shared" si="3"/>
        <v>0</v>
      </c>
      <c r="R64" s="784">
        <f t="shared" si="9"/>
        <v>0</v>
      </c>
    </row>
    <row r="65" spans="1:18" ht="14.25">
      <c r="A65" s="800"/>
      <c r="B65" s="809" t="s">
        <v>277</v>
      </c>
      <c r="C65" s="788" t="s">
        <v>8</v>
      </c>
      <c r="D65" s="800"/>
      <c r="E65" s="800"/>
      <c r="F65" s="800"/>
      <c r="G65" s="800"/>
      <c r="H65" s="800"/>
      <c r="I65" s="800"/>
      <c r="J65" s="800"/>
      <c r="K65" s="800"/>
      <c r="L65" s="800"/>
      <c r="M65" s="800"/>
      <c r="N65" s="800"/>
      <c r="O65" s="800"/>
      <c r="P65" s="790">
        <f t="shared" si="2"/>
        <v>0</v>
      </c>
      <c r="Q65" s="783">
        <f t="shared" si="3"/>
        <v>0</v>
      </c>
      <c r="R65" s="784">
        <f t="shared" si="9"/>
        <v>0</v>
      </c>
    </row>
    <row r="66" spans="1:18" ht="14.25">
      <c r="A66" s="800"/>
      <c r="B66" s="809" t="s">
        <v>278</v>
      </c>
      <c r="C66" s="788" t="s">
        <v>8</v>
      </c>
      <c r="D66" s="800"/>
      <c r="E66" s="800"/>
      <c r="F66" s="800"/>
      <c r="G66" s="800"/>
      <c r="H66" s="800"/>
      <c r="I66" s="800"/>
      <c r="J66" s="800"/>
      <c r="K66" s="800"/>
      <c r="L66" s="800"/>
      <c r="M66" s="800"/>
      <c r="N66" s="800"/>
      <c r="O66" s="800"/>
      <c r="P66" s="790">
        <f t="shared" si="2"/>
        <v>0</v>
      </c>
      <c r="Q66" s="783">
        <f t="shared" si="3"/>
        <v>0</v>
      </c>
      <c r="R66" s="784">
        <f t="shared" si="9"/>
        <v>0</v>
      </c>
    </row>
    <row r="67" spans="1:18" ht="14.25">
      <c r="A67" s="800"/>
      <c r="B67" s="809" t="s">
        <v>279</v>
      </c>
      <c r="C67" s="788" t="s">
        <v>8</v>
      </c>
      <c r="D67" s="800"/>
      <c r="E67" s="800"/>
      <c r="F67" s="800"/>
      <c r="G67" s="800"/>
      <c r="H67" s="800"/>
      <c r="I67" s="800"/>
      <c r="J67" s="800"/>
      <c r="K67" s="800"/>
      <c r="L67" s="800"/>
      <c r="M67" s="800"/>
      <c r="N67" s="800"/>
      <c r="O67" s="800"/>
      <c r="P67" s="790">
        <f t="shared" si="2"/>
        <v>0</v>
      </c>
      <c r="Q67" s="783">
        <f t="shared" si="3"/>
        <v>0</v>
      </c>
      <c r="R67" s="784">
        <f t="shared" si="9"/>
        <v>0</v>
      </c>
    </row>
    <row r="68" spans="1:18" ht="14.25">
      <c r="A68" s="800"/>
      <c r="B68" s="809" t="s">
        <v>281</v>
      </c>
      <c r="C68" s="788" t="s">
        <v>8</v>
      </c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0"/>
      <c r="P68" s="790">
        <f t="shared" si="2"/>
        <v>0</v>
      </c>
      <c r="Q68" s="783">
        <f t="shared" si="3"/>
        <v>0</v>
      </c>
      <c r="R68" s="784">
        <f t="shared" si="9"/>
        <v>0</v>
      </c>
    </row>
    <row r="69" spans="1:18" ht="12.75">
      <c r="A69" s="800"/>
      <c r="B69" s="809" t="s">
        <v>284</v>
      </c>
      <c r="C69" s="788" t="s">
        <v>8</v>
      </c>
      <c r="D69" s="800"/>
      <c r="E69" s="800"/>
      <c r="F69" s="800"/>
      <c r="G69" s="800"/>
      <c r="H69" s="800"/>
      <c r="I69" s="800"/>
      <c r="J69" s="800"/>
      <c r="K69" s="800"/>
      <c r="L69" s="800"/>
      <c r="M69" s="800"/>
      <c r="N69" s="800"/>
      <c r="O69" s="800"/>
      <c r="P69" s="790">
        <f t="shared" si="2"/>
        <v>0</v>
      </c>
      <c r="Q69" s="783">
        <f t="shared" si="3"/>
        <v>0</v>
      </c>
      <c r="R69" s="784">
        <f t="shared" si="9"/>
        <v>0</v>
      </c>
    </row>
    <row r="70" spans="1:18" ht="25.5">
      <c r="A70" s="800"/>
      <c r="B70" s="787" t="s">
        <v>283</v>
      </c>
      <c r="C70" s="788" t="s">
        <v>8</v>
      </c>
      <c r="D70" s="800">
        <f>SUM(D71:D72)</f>
        <v>0</v>
      </c>
      <c r="E70" s="800">
        <f aca="true" t="shared" si="24" ref="E70:O70">SUM(E71:E72)</f>
        <v>0</v>
      </c>
      <c r="F70" s="800">
        <f t="shared" si="24"/>
        <v>0</v>
      </c>
      <c r="G70" s="800">
        <f t="shared" si="24"/>
        <v>0</v>
      </c>
      <c r="H70" s="800">
        <f t="shared" si="24"/>
        <v>0</v>
      </c>
      <c r="I70" s="800">
        <f t="shared" si="24"/>
        <v>0</v>
      </c>
      <c r="J70" s="800">
        <f t="shared" si="24"/>
        <v>0</v>
      </c>
      <c r="K70" s="800">
        <f t="shared" si="24"/>
        <v>0</v>
      </c>
      <c r="L70" s="800">
        <f t="shared" si="24"/>
        <v>0</v>
      </c>
      <c r="M70" s="800">
        <f t="shared" si="24"/>
        <v>0</v>
      </c>
      <c r="N70" s="800">
        <f t="shared" si="24"/>
        <v>0</v>
      </c>
      <c r="O70" s="800">
        <f t="shared" si="24"/>
        <v>0</v>
      </c>
      <c r="P70" s="790">
        <f t="shared" si="2"/>
        <v>0</v>
      </c>
      <c r="Q70" s="783">
        <f t="shared" si="3"/>
        <v>0</v>
      </c>
      <c r="R70" s="784">
        <f t="shared" si="9"/>
        <v>0</v>
      </c>
    </row>
    <row r="71" spans="1:18" ht="12.75" hidden="1">
      <c r="A71" s="800"/>
      <c r="B71" s="808" t="s">
        <v>275</v>
      </c>
      <c r="C71" s="788" t="s">
        <v>8</v>
      </c>
      <c r="D71" s="800"/>
      <c r="E71" s="800"/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790">
        <f t="shared" si="2"/>
        <v>0</v>
      </c>
      <c r="Q71" s="783">
        <f t="shared" si="3"/>
        <v>0</v>
      </c>
      <c r="R71" s="784">
        <f t="shared" si="9"/>
        <v>0</v>
      </c>
    </row>
    <row r="72" spans="1:18" ht="12.75" hidden="1">
      <c r="A72" s="800"/>
      <c r="B72" s="808" t="s">
        <v>276</v>
      </c>
      <c r="C72" s="788" t="s">
        <v>8</v>
      </c>
      <c r="D72" s="800">
        <f aca="true" t="shared" si="25" ref="D72:O72">SUM(D73:D76)</f>
        <v>0</v>
      </c>
      <c r="E72" s="800">
        <f t="shared" si="25"/>
        <v>0</v>
      </c>
      <c r="F72" s="800">
        <f t="shared" si="25"/>
        <v>0</v>
      </c>
      <c r="G72" s="800">
        <f t="shared" si="25"/>
        <v>0</v>
      </c>
      <c r="H72" s="800">
        <f t="shared" si="25"/>
        <v>0</v>
      </c>
      <c r="I72" s="800">
        <f t="shared" si="25"/>
        <v>0</v>
      </c>
      <c r="J72" s="800">
        <f t="shared" si="25"/>
        <v>0</v>
      </c>
      <c r="K72" s="800">
        <f t="shared" si="25"/>
        <v>0</v>
      </c>
      <c r="L72" s="800">
        <f t="shared" si="25"/>
        <v>0</v>
      </c>
      <c r="M72" s="800">
        <f t="shared" si="25"/>
        <v>0</v>
      </c>
      <c r="N72" s="800">
        <f t="shared" si="25"/>
        <v>0</v>
      </c>
      <c r="O72" s="800">
        <f t="shared" si="25"/>
        <v>0</v>
      </c>
      <c r="P72" s="790">
        <f t="shared" si="2"/>
        <v>0</v>
      </c>
      <c r="Q72" s="783">
        <f t="shared" si="3"/>
        <v>0</v>
      </c>
      <c r="R72" s="784">
        <f t="shared" si="9"/>
        <v>0</v>
      </c>
    </row>
    <row r="73" spans="1:18" ht="14.25" hidden="1">
      <c r="A73" s="800"/>
      <c r="B73" s="809" t="s">
        <v>277</v>
      </c>
      <c r="C73" s="788" t="s">
        <v>8</v>
      </c>
      <c r="D73" s="800"/>
      <c r="E73" s="800"/>
      <c r="F73" s="800"/>
      <c r="G73" s="800"/>
      <c r="H73" s="800"/>
      <c r="I73" s="800"/>
      <c r="J73" s="800"/>
      <c r="K73" s="800"/>
      <c r="L73" s="800"/>
      <c r="M73" s="800"/>
      <c r="N73" s="800"/>
      <c r="O73" s="800"/>
      <c r="P73" s="790">
        <f t="shared" si="2"/>
        <v>0</v>
      </c>
      <c r="Q73" s="783">
        <f t="shared" si="3"/>
        <v>0</v>
      </c>
      <c r="R73" s="784">
        <f t="shared" si="9"/>
        <v>0</v>
      </c>
    </row>
    <row r="74" spans="1:18" ht="14.25" hidden="1">
      <c r="A74" s="800"/>
      <c r="B74" s="809" t="s">
        <v>278</v>
      </c>
      <c r="C74" s="788" t="s">
        <v>8</v>
      </c>
      <c r="D74" s="800"/>
      <c r="E74" s="800"/>
      <c r="F74" s="800"/>
      <c r="G74" s="800"/>
      <c r="H74" s="800"/>
      <c r="I74" s="800"/>
      <c r="J74" s="800"/>
      <c r="K74" s="800"/>
      <c r="L74" s="800"/>
      <c r="M74" s="800"/>
      <c r="N74" s="800"/>
      <c r="O74" s="800"/>
      <c r="P74" s="790">
        <f t="shared" si="2"/>
        <v>0</v>
      </c>
      <c r="Q74" s="783">
        <f t="shared" si="3"/>
        <v>0</v>
      </c>
      <c r="R74" s="784">
        <f t="shared" si="9"/>
        <v>0</v>
      </c>
    </row>
    <row r="75" spans="1:18" ht="14.25" hidden="1">
      <c r="A75" s="800"/>
      <c r="B75" s="809" t="s">
        <v>279</v>
      </c>
      <c r="C75" s="788" t="s">
        <v>8</v>
      </c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790">
        <f aca="true" t="shared" si="26" ref="P75:P82">SUM(D75:O75)</f>
        <v>0</v>
      </c>
      <c r="Q75" s="783">
        <f>SUM(D75:I75)</f>
        <v>0</v>
      </c>
      <c r="R75" s="784">
        <f t="shared" si="9"/>
        <v>0</v>
      </c>
    </row>
    <row r="76" spans="1:18" ht="14.25" hidden="1">
      <c r="A76" s="800"/>
      <c r="B76" s="809" t="s">
        <v>281</v>
      </c>
      <c r="C76" s="788" t="s">
        <v>8</v>
      </c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790">
        <f t="shared" si="26"/>
        <v>0</v>
      </c>
      <c r="Q76" s="783">
        <f>SUM(D76:I76)</f>
        <v>0</v>
      </c>
      <c r="R76" s="784">
        <f t="shared" si="9"/>
        <v>0</v>
      </c>
    </row>
    <row r="77" spans="1:18" s="785" customFormat="1" ht="17.25" customHeight="1">
      <c r="A77" s="777">
        <v>3</v>
      </c>
      <c r="B77" s="778" t="s">
        <v>401</v>
      </c>
      <c r="C77" s="779"/>
      <c r="D77" s="810"/>
      <c r="E77" s="810"/>
      <c r="F77" s="810"/>
      <c r="G77" s="810"/>
      <c r="H77" s="810"/>
      <c r="I77" s="810"/>
      <c r="J77" s="810"/>
      <c r="K77" s="810"/>
      <c r="L77" s="810"/>
      <c r="M77" s="810"/>
      <c r="N77" s="810"/>
      <c r="O77" s="810"/>
      <c r="P77" s="811" t="e">
        <f>P78/P8</f>
        <v>#DIV/0!</v>
      </c>
      <c r="Q77" s="812" t="e">
        <f>Q78/Q8</f>
        <v>#DIV/0!</v>
      </c>
      <c r="R77" s="813" t="e">
        <f>R78/R8</f>
        <v>#DIV/0!</v>
      </c>
    </row>
    <row r="78" spans="1:18" ht="14.25" customHeight="1">
      <c r="A78" s="800"/>
      <c r="B78" s="787" t="s">
        <v>30</v>
      </c>
      <c r="C78" s="788" t="s">
        <v>402</v>
      </c>
      <c r="D78" s="814"/>
      <c r="E78" s="814"/>
      <c r="F78" s="814"/>
      <c r="G78" s="814"/>
      <c r="H78" s="814"/>
      <c r="I78" s="814"/>
      <c r="J78" s="814"/>
      <c r="K78" s="800"/>
      <c r="L78" s="814"/>
      <c r="M78" s="800"/>
      <c r="N78" s="800"/>
      <c r="O78" s="814"/>
      <c r="P78" s="815">
        <f t="shared" si="26"/>
        <v>0</v>
      </c>
      <c r="Q78" s="783">
        <f>SUM(D78:I78)</f>
        <v>0</v>
      </c>
      <c r="R78" s="784">
        <f>SUM(J78:O78)</f>
        <v>0</v>
      </c>
    </row>
    <row r="79" spans="1:18" ht="15.75" customHeight="1">
      <c r="A79" s="800"/>
      <c r="B79" s="787" t="s">
        <v>35</v>
      </c>
      <c r="C79" s="788" t="s">
        <v>402</v>
      </c>
      <c r="D79" s="800"/>
      <c r="E79" s="800"/>
      <c r="F79" s="814"/>
      <c r="G79" s="800"/>
      <c r="H79" s="814"/>
      <c r="I79" s="814"/>
      <c r="J79" s="814"/>
      <c r="K79" s="800"/>
      <c r="L79" s="814"/>
      <c r="M79" s="800"/>
      <c r="N79" s="800"/>
      <c r="O79" s="800"/>
      <c r="P79" s="815">
        <f t="shared" si="26"/>
        <v>0</v>
      </c>
      <c r="Q79" s="783">
        <f>SUM(D79:I79)</f>
        <v>0</v>
      </c>
      <c r="R79" s="784">
        <f>SUM(J79:O79)</f>
        <v>0</v>
      </c>
    </row>
    <row r="80" spans="1:18" ht="15.75" customHeight="1">
      <c r="A80" s="800"/>
      <c r="B80" s="787" t="s">
        <v>403</v>
      </c>
      <c r="C80" s="788" t="s">
        <v>402</v>
      </c>
      <c r="D80" s="814"/>
      <c r="E80" s="814"/>
      <c r="F80" s="814"/>
      <c r="G80" s="814"/>
      <c r="H80" s="814"/>
      <c r="I80" s="814"/>
      <c r="J80" s="814"/>
      <c r="K80" s="814"/>
      <c r="L80" s="814"/>
      <c r="M80" s="814"/>
      <c r="N80" s="814"/>
      <c r="O80" s="814"/>
      <c r="P80" s="790">
        <f>SUM(D80:O80)</f>
        <v>0</v>
      </c>
      <c r="Q80" s="783">
        <f>SUM(D80:I80)</f>
        <v>0</v>
      </c>
      <c r="R80" s="784">
        <f>SUM(J80:O80)</f>
        <v>0</v>
      </c>
    </row>
    <row r="81" spans="1:18" ht="6.75" customHeight="1">
      <c r="A81" s="800"/>
      <c r="B81" s="787"/>
      <c r="C81" s="788"/>
      <c r="D81" s="816"/>
      <c r="E81" s="816"/>
      <c r="F81" s="816"/>
      <c r="G81" s="816"/>
      <c r="H81" s="816"/>
      <c r="I81" s="816"/>
      <c r="J81" s="816"/>
      <c r="K81" s="816"/>
      <c r="L81" s="816"/>
      <c r="M81" s="816"/>
      <c r="N81" s="816"/>
      <c r="O81" s="816"/>
      <c r="P81" s="817"/>
      <c r="Q81" s="818"/>
      <c r="R81" s="819"/>
    </row>
    <row r="82" spans="1:18" s="785" customFormat="1" ht="17.25" customHeight="1">
      <c r="A82" s="777">
        <v>4</v>
      </c>
      <c r="B82" s="778" t="s">
        <v>404</v>
      </c>
      <c r="C82" s="779" t="s">
        <v>405</v>
      </c>
      <c r="D82" s="82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0"/>
      <c r="P82" s="790">
        <f t="shared" si="26"/>
        <v>0</v>
      </c>
      <c r="Q82" s="783">
        <f>SUM(D82:I82)</f>
        <v>0</v>
      </c>
      <c r="R82" s="784">
        <f>SUM(J82:O82)</f>
        <v>0</v>
      </c>
    </row>
    <row r="83" spans="1:18" ht="15.75" customHeight="1">
      <c r="A83" s="800"/>
      <c r="B83" s="787"/>
      <c r="C83" s="788"/>
      <c r="D83" s="800"/>
      <c r="E83" s="800"/>
      <c r="F83" s="800"/>
      <c r="G83" s="800"/>
      <c r="H83" s="800"/>
      <c r="I83" s="800"/>
      <c r="J83" s="800"/>
      <c r="K83" s="800"/>
      <c r="L83" s="800"/>
      <c r="M83" s="800"/>
      <c r="N83" s="800"/>
      <c r="O83" s="800"/>
      <c r="P83" s="811" t="e">
        <f>P82/P8*1000</f>
        <v>#DIV/0!</v>
      </c>
      <c r="Q83" s="821" t="e">
        <f>Q82/Q8*1000</f>
        <v>#DIV/0!</v>
      </c>
      <c r="R83" s="822" t="e">
        <f>R82/R8*1000</f>
        <v>#DIV/0!</v>
      </c>
    </row>
    <row r="84" spans="1:18" s="785" customFormat="1" ht="17.25" customHeight="1">
      <c r="A84" s="777">
        <v>5</v>
      </c>
      <c r="B84" s="778" t="s">
        <v>44</v>
      </c>
      <c r="C84" s="779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0"/>
      <c r="P84" s="803"/>
      <c r="Q84" s="783"/>
      <c r="R84" s="784"/>
    </row>
    <row r="85" spans="1:18" ht="15.75" customHeight="1">
      <c r="A85" s="800"/>
      <c r="B85" s="787" t="s">
        <v>47</v>
      </c>
      <c r="C85" s="788" t="s">
        <v>406</v>
      </c>
      <c r="D85" s="823"/>
      <c r="E85" s="823"/>
      <c r="F85" s="823"/>
      <c r="G85" s="823"/>
      <c r="H85" s="823"/>
      <c r="I85" s="823"/>
      <c r="J85" s="823"/>
      <c r="K85" s="823"/>
      <c r="L85" s="823"/>
      <c r="M85" s="823"/>
      <c r="N85" s="823"/>
      <c r="O85" s="823"/>
      <c r="P85" s="803">
        <f>SUM(D85:O85)</f>
        <v>0</v>
      </c>
      <c r="Q85" s="874">
        <f>SUM(D85:I85)</f>
        <v>0</v>
      </c>
      <c r="R85" s="875">
        <f>SUM(J85:O85)</f>
        <v>0</v>
      </c>
    </row>
    <row r="86" spans="1:18" ht="17.25" customHeight="1">
      <c r="A86" s="800"/>
      <c r="B86" s="787" t="s">
        <v>407</v>
      </c>
      <c r="C86" s="788"/>
      <c r="D86" s="824"/>
      <c r="E86" s="824"/>
      <c r="F86" s="824"/>
      <c r="G86" s="824"/>
      <c r="H86" s="824"/>
      <c r="I86" s="824"/>
      <c r="J86" s="824"/>
      <c r="K86" s="824"/>
      <c r="L86" s="824"/>
      <c r="M86" s="824"/>
      <c r="N86" s="824"/>
      <c r="O86" s="824"/>
      <c r="P86" s="825"/>
      <c r="Q86" s="826"/>
      <c r="R86" s="819"/>
    </row>
    <row r="87" spans="1:18" ht="12.75">
      <c r="A87" s="800"/>
      <c r="B87" s="787" t="s">
        <v>50</v>
      </c>
      <c r="C87" s="788" t="s">
        <v>51</v>
      </c>
      <c r="D87" s="823">
        <f>(D86/7000)*D85</f>
        <v>0</v>
      </c>
      <c r="E87" s="823">
        <f aca="true" t="shared" si="27" ref="E87:O87">(E86/7000)*E85</f>
        <v>0</v>
      </c>
      <c r="F87" s="823">
        <f t="shared" si="27"/>
        <v>0</v>
      </c>
      <c r="G87" s="823">
        <f t="shared" si="27"/>
        <v>0</v>
      </c>
      <c r="H87" s="823">
        <f t="shared" si="27"/>
        <v>0</v>
      </c>
      <c r="I87" s="823">
        <f t="shared" si="27"/>
        <v>0</v>
      </c>
      <c r="J87" s="823">
        <f t="shared" si="27"/>
        <v>0</v>
      </c>
      <c r="K87" s="823">
        <f t="shared" si="27"/>
        <v>0</v>
      </c>
      <c r="L87" s="823">
        <f t="shared" si="27"/>
        <v>0</v>
      </c>
      <c r="M87" s="823">
        <f t="shared" si="27"/>
        <v>0</v>
      </c>
      <c r="N87" s="823">
        <f t="shared" si="27"/>
        <v>0</v>
      </c>
      <c r="O87" s="823">
        <f t="shared" si="27"/>
        <v>0</v>
      </c>
      <c r="P87" s="803">
        <f>SUM(D87:O87)</f>
        <v>0</v>
      </c>
      <c r="Q87" s="874">
        <f>SUM(D87:I87)</f>
        <v>0</v>
      </c>
      <c r="R87" s="875">
        <f>SUM(J87:O87)</f>
        <v>0</v>
      </c>
    </row>
    <row r="88" spans="1:20" ht="15" customHeight="1">
      <c r="A88" s="800"/>
      <c r="B88" s="787" t="s">
        <v>52</v>
      </c>
      <c r="C88" s="788" t="s">
        <v>53</v>
      </c>
      <c r="D88" s="823" t="e">
        <f>D85/D8*1000*(D86/7)</f>
        <v>#DIV/0!</v>
      </c>
      <c r="E88" s="823" t="e">
        <f aca="true" t="shared" si="28" ref="E88:O88">E85/E8*1000*(E86/7)</f>
        <v>#DIV/0!</v>
      </c>
      <c r="F88" s="823" t="e">
        <f t="shared" si="28"/>
        <v>#DIV/0!</v>
      </c>
      <c r="G88" s="823" t="e">
        <f t="shared" si="28"/>
        <v>#DIV/0!</v>
      </c>
      <c r="H88" s="823" t="e">
        <f t="shared" si="28"/>
        <v>#DIV/0!</v>
      </c>
      <c r="I88" s="823" t="e">
        <f t="shared" si="28"/>
        <v>#DIV/0!</v>
      </c>
      <c r="J88" s="823" t="e">
        <f t="shared" si="28"/>
        <v>#DIV/0!</v>
      </c>
      <c r="K88" s="823" t="e">
        <f t="shared" si="28"/>
        <v>#DIV/0!</v>
      </c>
      <c r="L88" s="823" t="e">
        <f t="shared" si="28"/>
        <v>#DIV/0!</v>
      </c>
      <c r="M88" s="823" t="e">
        <f t="shared" si="28"/>
        <v>#DIV/0!</v>
      </c>
      <c r="N88" s="823" t="e">
        <f t="shared" si="28"/>
        <v>#DIV/0!</v>
      </c>
      <c r="O88" s="823" t="e">
        <f t="shared" si="28"/>
        <v>#DIV/0!</v>
      </c>
      <c r="P88" s="803" t="e">
        <f>P85/P8*1000*(P86/7)</f>
        <v>#DIV/0!</v>
      </c>
      <c r="Q88" s="827" t="e">
        <f>Q85/Q8*1000*(Q86/7)</f>
        <v>#DIV/0!</v>
      </c>
      <c r="R88" s="828" t="e">
        <f>R85/R8*1000*(R86/7)</f>
        <v>#DIV/0!</v>
      </c>
      <c r="S88" s="829" t="e">
        <f>P87/P13*1000</f>
        <v>#DIV/0!</v>
      </c>
      <c r="T88" s="830" t="s">
        <v>408</v>
      </c>
    </row>
    <row r="89" spans="1:18" ht="6.75" customHeight="1">
      <c r="A89" s="800"/>
      <c r="B89" s="787"/>
      <c r="C89" s="788"/>
      <c r="D89" s="816"/>
      <c r="E89" s="816"/>
      <c r="F89" s="816"/>
      <c r="G89" s="816"/>
      <c r="H89" s="816"/>
      <c r="I89" s="816"/>
      <c r="J89" s="816"/>
      <c r="K89" s="816"/>
      <c r="L89" s="816"/>
      <c r="M89" s="816"/>
      <c r="N89" s="816"/>
      <c r="O89" s="816"/>
      <c r="P89" s="817"/>
      <c r="Q89" s="818"/>
      <c r="R89" s="819"/>
    </row>
    <row r="90" spans="1:18" ht="15.75" customHeight="1">
      <c r="A90" s="800"/>
      <c r="B90" s="831" t="s">
        <v>409</v>
      </c>
      <c r="C90" s="832"/>
      <c r="D90" s="833">
        <f aca="true" t="shared" si="29" ref="D90:O90">SUM(D91:D95)</f>
        <v>0</v>
      </c>
      <c r="E90" s="833">
        <f t="shared" si="29"/>
        <v>0</v>
      </c>
      <c r="F90" s="833">
        <f t="shared" si="29"/>
        <v>0</v>
      </c>
      <c r="G90" s="833">
        <f t="shared" si="29"/>
        <v>0</v>
      </c>
      <c r="H90" s="833">
        <f t="shared" si="29"/>
        <v>0</v>
      </c>
      <c r="I90" s="833">
        <f t="shared" si="29"/>
        <v>0</v>
      </c>
      <c r="J90" s="820">
        <f t="shared" si="29"/>
        <v>0</v>
      </c>
      <c r="K90" s="833">
        <f t="shared" si="29"/>
        <v>0</v>
      </c>
      <c r="L90" s="833">
        <f t="shared" si="29"/>
        <v>0</v>
      </c>
      <c r="M90" s="820">
        <f t="shared" si="29"/>
        <v>0</v>
      </c>
      <c r="N90" s="820">
        <f t="shared" si="29"/>
        <v>0</v>
      </c>
      <c r="O90" s="820">
        <f t="shared" si="29"/>
        <v>0</v>
      </c>
      <c r="P90" s="834">
        <f aca="true" t="shared" si="30" ref="P90:P95">SUM(D90:O90)</f>
        <v>0</v>
      </c>
      <c r="Q90" s="783">
        <f aca="true" t="shared" si="31" ref="Q90:Q95">SUM(D90:I90)</f>
        <v>0</v>
      </c>
      <c r="R90" s="784">
        <f aca="true" t="shared" si="32" ref="R90:R95">SUM(J90:O90)</f>
        <v>0</v>
      </c>
    </row>
    <row r="91" spans="1:18" ht="15.75" customHeight="1">
      <c r="A91" s="800"/>
      <c r="B91" s="835" t="s">
        <v>410</v>
      </c>
      <c r="C91" s="788" t="s">
        <v>425</v>
      </c>
      <c r="D91" s="800"/>
      <c r="E91" s="800"/>
      <c r="F91" s="800"/>
      <c r="G91" s="800"/>
      <c r="H91" s="800"/>
      <c r="I91" s="800"/>
      <c r="J91" s="800"/>
      <c r="K91" s="800"/>
      <c r="L91" s="800"/>
      <c r="M91" s="836"/>
      <c r="N91" s="836"/>
      <c r="O91" s="836"/>
      <c r="P91" s="790">
        <f t="shared" si="30"/>
        <v>0</v>
      </c>
      <c r="Q91" s="783">
        <f t="shared" si="31"/>
        <v>0</v>
      </c>
      <c r="R91" s="784">
        <f t="shared" si="32"/>
        <v>0</v>
      </c>
    </row>
    <row r="92" spans="1:18" ht="15.75" customHeight="1">
      <c r="A92" s="800"/>
      <c r="B92" s="835" t="s">
        <v>411</v>
      </c>
      <c r="C92" s="788" t="s">
        <v>425</v>
      </c>
      <c r="D92" s="836"/>
      <c r="E92" s="800"/>
      <c r="F92" s="800"/>
      <c r="G92" s="800"/>
      <c r="H92" s="800"/>
      <c r="I92" s="800"/>
      <c r="J92" s="800"/>
      <c r="K92" s="800"/>
      <c r="L92" s="800"/>
      <c r="M92" s="836"/>
      <c r="N92" s="836"/>
      <c r="O92" s="836"/>
      <c r="P92" s="790">
        <f t="shared" si="30"/>
        <v>0</v>
      </c>
      <c r="Q92" s="783">
        <f t="shared" si="31"/>
        <v>0</v>
      </c>
      <c r="R92" s="784">
        <f t="shared" si="32"/>
        <v>0</v>
      </c>
    </row>
    <row r="93" spans="1:18" ht="15.75" customHeight="1">
      <c r="A93" s="800"/>
      <c r="B93" s="835" t="s">
        <v>412</v>
      </c>
      <c r="C93" s="788" t="s">
        <v>425</v>
      </c>
      <c r="D93" s="836"/>
      <c r="E93" s="800"/>
      <c r="F93" s="800"/>
      <c r="G93" s="836"/>
      <c r="H93" s="800"/>
      <c r="I93" s="836"/>
      <c r="J93" s="836"/>
      <c r="K93" s="800"/>
      <c r="L93" s="800"/>
      <c r="M93" s="800"/>
      <c r="N93" s="836"/>
      <c r="O93" s="836"/>
      <c r="P93" s="815">
        <f t="shared" si="30"/>
        <v>0</v>
      </c>
      <c r="Q93" s="783">
        <f t="shared" si="31"/>
        <v>0</v>
      </c>
      <c r="R93" s="784">
        <f t="shared" si="32"/>
        <v>0</v>
      </c>
    </row>
    <row r="94" spans="1:18" ht="15.75" customHeight="1">
      <c r="A94" s="800"/>
      <c r="B94" s="835" t="s">
        <v>424</v>
      </c>
      <c r="C94" s="788" t="s">
        <v>425</v>
      </c>
      <c r="D94" s="836"/>
      <c r="E94" s="800"/>
      <c r="F94" s="800"/>
      <c r="G94" s="836"/>
      <c r="H94" s="800"/>
      <c r="I94" s="836"/>
      <c r="J94" s="836"/>
      <c r="K94" s="800"/>
      <c r="L94" s="800"/>
      <c r="M94" s="800"/>
      <c r="N94" s="836"/>
      <c r="O94" s="836"/>
      <c r="P94" s="815"/>
      <c r="Q94" s="783"/>
      <c r="R94" s="784"/>
    </row>
    <row r="95" spans="1:18" ht="15.75" customHeight="1">
      <c r="A95" s="800"/>
      <c r="B95" s="835" t="s">
        <v>413</v>
      </c>
      <c r="C95" s="788" t="s">
        <v>425</v>
      </c>
      <c r="D95" s="800"/>
      <c r="E95" s="800"/>
      <c r="F95" s="800"/>
      <c r="G95" s="800"/>
      <c r="H95" s="800"/>
      <c r="I95" s="800"/>
      <c r="J95" s="800"/>
      <c r="K95" s="800"/>
      <c r="L95" s="800"/>
      <c r="M95" s="800"/>
      <c r="N95" s="800"/>
      <c r="O95" s="800"/>
      <c r="P95" s="790">
        <f t="shared" si="30"/>
        <v>0</v>
      </c>
      <c r="Q95" s="783">
        <f t="shared" si="31"/>
        <v>0</v>
      </c>
      <c r="R95" s="784">
        <f t="shared" si="32"/>
        <v>0</v>
      </c>
    </row>
    <row r="96" spans="1:18" ht="15.75" customHeight="1">
      <c r="A96" s="800"/>
      <c r="B96" s="835"/>
      <c r="C96" s="788"/>
      <c r="D96" s="800"/>
      <c r="E96" s="800"/>
      <c r="F96" s="800"/>
      <c r="G96" s="800"/>
      <c r="H96" s="800"/>
      <c r="I96" s="800"/>
      <c r="J96" s="800"/>
      <c r="K96" s="800"/>
      <c r="L96" s="800"/>
      <c r="M96" s="800"/>
      <c r="N96" s="800"/>
      <c r="O96" s="800"/>
      <c r="P96" s="790"/>
      <c r="Q96" s="783"/>
      <c r="R96" s="784"/>
    </row>
    <row r="97" spans="1:18" ht="28.5" customHeight="1">
      <c r="A97" s="777">
        <v>6</v>
      </c>
      <c r="B97" s="837" t="s">
        <v>414</v>
      </c>
      <c r="C97" s="838" t="s">
        <v>8</v>
      </c>
      <c r="D97" s="839">
        <f>D98+D99+D100</f>
        <v>0</v>
      </c>
      <c r="E97" s="839">
        <f aca="true" t="shared" si="33" ref="E97:O97">E98+E99+E100</f>
        <v>0</v>
      </c>
      <c r="F97" s="839">
        <f t="shared" si="33"/>
        <v>0</v>
      </c>
      <c r="G97" s="839">
        <f t="shared" si="33"/>
        <v>0</v>
      </c>
      <c r="H97" s="839">
        <f t="shared" si="33"/>
        <v>0</v>
      </c>
      <c r="I97" s="839">
        <f t="shared" si="33"/>
        <v>0</v>
      </c>
      <c r="J97" s="839">
        <f t="shared" si="33"/>
        <v>0</v>
      </c>
      <c r="K97" s="839">
        <f t="shared" si="33"/>
        <v>0</v>
      </c>
      <c r="L97" s="839">
        <f t="shared" si="33"/>
        <v>0</v>
      </c>
      <c r="M97" s="840">
        <f t="shared" si="33"/>
        <v>0</v>
      </c>
      <c r="N97" s="840">
        <f t="shared" si="33"/>
        <v>0</v>
      </c>
      <c r="O97" s="840">
        <f t="shared" si="33"/>
        <v>0</v>
      </c>
      <c r="P97" s="803">
        <f aca="true" t="shared" si="34" ref="P97:P102">SUM(D97:O97)</f>
        <v>0</v>
      </c>
      <c r="Q97" s="783">
        <f aca="true" t="shared" si="35" ref="Q97:Q102">SUM(D97:I97)</f>
        <v>0</v>
      </c>
      <c r="R97" s="784">
        <f aca="true" t="shared" si="36" ref="R97:R102">SUM(J97:O97)</f>
        <v>0</v>
      </c>
    </row>
    <row r="98" spans="1:18" ht="12.75" customHeight="1">
      <c r="A98" s="800"/>
      <c r="B98" s="841" t="s">
        <v>415</v>
      </c>
      <c r="C98" s="842" t="s">
        <v>8</v>
      </c>
      <c r="D98" s="843">
        <f aca="true" t="shared" si="37" ref="D98:O98">D48+D19</f>
        <v>0</v>
      </c>
      <c r="E98" s="843">
        <f t="shared" si="37"/>
        <v>0</v>
      </c>
      <c r="F98" s="843">
        <f t="shared" si="37"/>
        <v>0</v>
      </c>
      <c r="G98" s="843">
        <f t="shared" si="37"/>
        <v>0</v>
      </c>
      <c r="H98" s="843">
        <f t="shared" si="37"/>
        <v>0</v>
      </c>
      <c r="I98" s="843">
        <f t="shared" si="37"/>
        <v>0</v>
      </c>
      <c r="J98" s="843">
        <f t="shared" si="37"/>
        <v>0</v>
      </c>
      <c r="K98" s="843">
        <f t="shared" si="37"/>
        <v>0</v>
      </c>
      <c r="L98" s="843">
        <f t="shared" si="37"/>
        <v>0</v>
      </c>
      <c r="M98" s="843">
        <f t="shared" si="37"/>
        <v>0</v>
      </c>
      <c r="N98" s="843">
        <f t="shared" si="37"/>
        <v>0</v>
      </c>
      <c r="O98" s="843">
        <f t="shared" si="37"/>
        <v>0</v>
      </c>
      <c r="P98" s="790">
        <f t="shared" si="34"/>
        <v>0</v>
      </c>
      <c r="Q98" s="783">
        <f t="shared" si="35"/>
        <v>0</v>
      </c>
      <c r="R98" s="784">
        <f t="shared" si="36"/>
        <v>0</v>
      </c>
    </row>
    <row r="99" spans="1:18" ht="12.75" customHeight="1">
      <c r="A99" s="800"/>
      <c r="B99" s="841" t="s">
        <v>416</v>
      </c>
      <c r="C99" s="842" t="s">
        <v>8</v>
      </c>
      <c r="D99" s="843">
        <f aca="true" t="shared" si="38" ref="D99:O99">D62+D32</f>
        <v>0</v>
      </c>
      <c r="E99" s="843">
        <f t="shared" si="38"/>
        <v>0</v>
      </c>
      <c r="F99" s="843">
        <f t="shared" si="38"/>
        <v>0</v>
      </c>
      <c r="G99" s="843">
        <f t="shared" si="38"/>
        <v>0</v>
      </c>
      <c r="H99" s="843">
        <f t="shared" si="38"/>
        <v>0</v>
      </c>
      <c r="I99" s="843">
        <f t="shared" si="38"/>
        <v>0</v>
      </c>
      <c r="J99" s="843">
        <f t="shared" si="38"/>
        <v>0</v>
      </c>
      <c r="K99" s="843">
        <f t="shared" si="38"/>
        <v>0</v>
      </c>
      <c r="L99" s="843">
        <f t="shared" si="38"/>
        <v>0</v>
      </c>
      <c r="M99" s="843">
        <f t="shared" si="38"/>
        <v>0</v>
      </c>
      <c r="N99" s="843">
        <f t="shared" si="38"/>
        <v>0</v>
      </c>
      <c r="O99" s="843">
        <f t="shared" si="38"/>
        <v>0</v>
      </c>
      <c r="P99" s="790">
        <f t="shared" si="34"/>
        <v>0</v>
      </c>
      <c r="Q99" s="783">
        <f t="shared" si="35"/>
        <v>0</v>
      </c>
      <c r="R99" s="784">
        <f t="shared" si="36"/>
        <v>0</v>
      </c>
    </row>
    <row r="100" spans="1:18" ht="12.75" customHeight="1">
      <c r="A100" s="800"/>
      <c r="B100" s="841" t="s">
        <v>417</v>
      </c>
      <c r="C100" s="842" t="s">
        <v>8</v>
      </c>
      <c r="D100" s="844">
        <f>SUM(D101:D102)</f>
        <v>0</v>
      </c>
      <c r="E100" s="844">
        <f aca="true" t="shared" si="39" ref="E100:O100">SUM(E101:E102)</f>
        <v>0</v>
      </c>
      <c r="F100" s="844">
        <f t="shared" si="39"/>
        <v>0</v>
      </c>
      <c r="G100" s="844">
        <f t="shared" si="39"/>
        <v>0</v>
      </c>
      <c r="H100" s="844">
        <f t="shared" si="39"/>
        <v>0</v>
      </c>
      <c r="I100" s="844">
        <f t="shared" si="39"/>
        <v>0</v>
      </c>
      <c r="J100" s="844">
        <f t="shared" si="39"/>
        <v>0</v>
      </c>
      <c r="K100" s="844">
        <f t="shared" si="39"/>
        <v>0</v>
      </c>
      <c r="L100" s="844">
        <f t="shared" si="39"/>
        <v>0</v>
      </c>
      <c r="M100" s="844">
        <f t="shared" si="39"/>
        <v>0</v>
      </c>
      <c r="N100" s="844">
        <f t="shared" si="39"/>
        <v>0</v>
      </c>
      <c r="O100" s="844">
        <f t="shared" si="39"/>
        <v>0</v>
      </c>
      <c r="P100" s="803">
        <f t="shared" si="34"/>
        <v>0</v>
      </c>
      <c r="Q100" s="783">
        <f t="shared" si="35"/>
        <v>0</v>
      </c>
      <c r="R100" s="784">
        <f t="shared" si="36"/>
        <v>0</v>
      </c>
    </row>
    <row r="101" spans="1:18" ht="12.75" customHeight="1">
      <c r="A101" s="800"/>
      <c r="B101" s="845" t="s">
        <v>418</v>
      </c>
      <c r="C101" s="842" t="s">
        <v>8</v>
      </c>
      <c r="D101" s="816"/>
      <c r="E101" s="816"/>
      <c r="F101" s="816"/>
      <c r="G101" s="816"/>
      <c r="H101" s="816"/>
      <c r="I101" s="816"/>
      <c r="J101" s="816"/>
      <c r="K101" s="816"/>
      <c r="L101" s="816"/>
      <c r="M101" s="816"/>
      <c r="N101" s="816"/>
      <c r="O101" s="816"/>
      <c r="P101" s="790">
        <f t="shared" si="34"/>
        <v>0</v>
      </c>
      <c r="Q101" s="783">
        <f t="shared" si="35"/>
        <v>0</v>
      </c>
      <c r="R101" s="784">
        <f t="shared" si="36"/>
        <v>0</v>
      </c>
    </row>
    <row r="102" spans="1:18" ht="12.75" customHeight="1" thickBot="1">
      <c r="A102" s="800"/>
      <c r="B102" s="845" t="s">
        <v>419</v>
      </c>
      <c r="C102" s="842" t="s">
        <v>8</v>
      </c>
      <c r="D102" s="816"/>
      <c r="E102" s="816"/>
      <c r="F102" s="816"/>
      <c r="G102" s="816"/>
      <c r="H102" s="816"/>
      <c r="I102" s="816"/>
      <c r="J102" s="816"/>
      <c r="K102" s="816"/>
      <c r="L102" s="816"/>
      <c r="M102" s="816"/>
      <c r="N102" s="816"/>
      <c r="O102" s="816"/>
      <c r="P102" s="790">
        <f t="shared" si="34"/>
        <v>0</v>
      </c>
      <c r="Q102" s="846">
        <f t="shared" si="35"/>
        <v>0</v>
      </c>
      <c r="R102" s="847">
        <f t="shared" si="36"/>
        <v>0</v>
      </c>
    </row>
    <row r="103" spans="2:16" ht="12.75">
      <c r="B103" s="848"/>
      <c r="C103" s="848"/>
      <c r="D103" s="849"/>
      <c r="E103" s="849"/>
      <c r="F103" s="849"/>
      <c r="G103" s="849"/>
      <c r="H103" s="849"/>
      <c r="I103" s="849"/>
      <c r="J103" s="849"/>
      <c r="K103" s="849"/>
      <c r="L103" s="849"/>
      <c r="M103" s="850"/>
      <c r="N103" s="850"/>
      <c r="O103" s="850"/>
      <c r="P103" s="849"/>
    </row>
    <row r="104" spans="2:16" ht="33.75" customHeight="1">
      <c r="B104" s="1008" t="s">
        <v>420</v>
      </c>
      <c r="C104" s="1008"/>
      <c r="D104" s="1008"/>
      <c r="E104" s="1008"/>
      <c r="F104" s="1008"/>
      <c r="G104" s="1008"/>
      <c r="H104" s="1008"/>
      <c r="I104" s="1008"/>
      <c r="J104" s="1008"/>
      <c r="K104" s="1008"/>
      <c r="L104" s="1008"/>
      <c r="M104" s="1008"/>
      <c r="N104" s="1008"/>
      <c r="O104" s="1008"/>
      <c r="P104" s="1008"/>
    </row>
    <row r="105" spans="2:16" ht="12.75">
      <c r="B105" s="848"/>
      <c r="C105" s="848"/>
      <c r="D105" s="849"/>
      <c r="E105" s="849"/>
      <c r="F105" s="849"/>
      <c r="G105" s="849"/>
      <c r="H105" s="849"/>
      <c r="I105" s="849"/>
      <c r="J105" s="849"/>
      <c r="K105" s="849"/>
      <c r="L105" s="849"/>
      <c r="M105" s="849"/>
      <c r="N105" s="849"/>
      <c r="O105" s="849"/>
      <c r="P105" s="849"/>
    </row>
    <row r="106" spans="2:16" ht="15.75" thickBot="1">
      <c r="B106" s="851" t="s">
        <v>195</v>
      </c>
      <c r="C106" s="851"/>
      <c r="D106" s="851"/>
      <c r="E106" s="852"/>
      <c r="F106" s="852"/>
      <c r="G106" s="852"/>
      <c r="H106" s="852"/>
      <c r="J106" s="853"/>
      <c r="K106" s="854"/>
      <c r="L106" s="854"/>
      <c r="M106" s="855"/>
      <c r="N106" s="855"/>
      <c r="O106" s="855"/>
      <c r="P106" s="856"/>
    </row>
    <row r="107" spans="2:16" ht="15">
      <c r="B107" s="857"/>
      <c r="C107" s="857"/>
      <c r="D107" s="858"/>
      <c r="E107" s="852"/>
      <c r="F107" s="852"/>
      <c r="G107" s="852"/>
      <c r="H107" s="852"/>
      <c r="J107" s="859" t="s">
        <v>421</v>
      </c>
      <c r="K107" s="860" t="s">
        <v>422</v>
      </c>
      <c r="L107" s="855"/>
      <c r="M107" s="855"/>
      <c r="N107" s="855"/>
      <c r="O107" s="855"/>
      <c r="P107" s="861"/>
    </row>
    <row r="108" spans="2:16" ht="15.75" thickBot="1">
      <c r="B108" s="851" t="s">
        <v>196</v>
      </c>
      <c r="C108" s="851"/>
      <c r="D108" s="851"/>
      <c r="E108" s="852"/>
      <c r="F108" s="852"/>
      <c r="G108" s="852"/>
      <c r="H108" s="852"/>
      <c r="J108" s="853"/>
      <c r="K108" s="854"/>
      <c r="L108" s="854"/>
      <c r="M108" s="855"/>
      <c r="N108" s="855"/>
      <c r="O108" s="855"/>
      <c r="P108" s="856"/>
    </row>
    <row r="109" spans="2:16" ht="15">
      <c r="B109" s="857"/>
      <c r="C109" s="857"/>
      <c r="D109" s="858"/>
      <c r="E109" s="852"/>
      <c r="F109" s="852"/>
      <c r="G109" s="852"/>
      <c r="H109" s="852"/>
      <c r="J109" s="859" t="s">
        <v>421</v>
      </c>
      <c r="K109" s="862" t="s">
        <v>423</v>
      </c>
      <c r="L109" s="862"/>
      <c r="M109" s="863"/>
      <c r="N109" s="863"/>
      <c r="O109" s="863"/>
      <c r="P109" s="864"/>
    </row>
    <row r="117" spans="4:16" ht="12">
      <c r="D117" s="865"/>
      <c r="K117" s="865"/>
      <c r="P117" s="866"/>
    </row>
    <row r="118" ht="12">
      <c r="P118" s="866"/>
    </row>
    <row r="119" ht="12">
      <c r="P119" s="866"/>
    </row>
    <row r="120" ht="12">
      <c r="P120" s="866"/>
    </row>
    <row r="121" ht="12">
      <c r="P121" s="866"/>
    </row>
    <row r="122" ht="12">
      <c r="R122" s="865"/>
    </row>
    <row r="125" ht="12">
      <c r="P125" s="866"/>
    </row>
    <row r="126" ht="12">
      <c r="R126" s="865"/>
    </row>
    <row r="137" ht="18.75">
      <c r="B137" s="868"/>
    </row>
    <row r="138" ht="18.75">
      <c r="B138" s="869"/>
    </row>
    <row r="139" ht="12">
      <c r="B139" s="870"/>
    </row>
  </sheetData>
  <sheetProtection/>
  <mergeCells count="8">
    <mergeCell ref="B7:P7"/>
    <mergeCell ref="B104:P104"/>
    <mergeCell ref="B1:P1"/>
    <mergeCell ref="D2:K2"/>
    <mergeCell ref="B3:P3"/>
    <mergeCell ref="A5:A6"/>
    <mergeCell ref="B5:B6"/>
    <mergeCell ref="C5:C6"/>
  </mergeCells>
  <printOptions horizontalCentered="1"/>
  <pageMargins left="0.1968503937007874" right="0.1968503937007874" top="0.7874015748031497" bottom="0.3937007874015748" header="0.31496062992125984" footer="0.1968503937007874"/>
  <pageSetup fitToHeight="3" fitToWidth="1" horizontalDpi="600" verticalDpi="600" orientation="landscape" paperSize="9" scale="75" r:id="rId1"/>
  <rowBreaks count="2" manualBreakCount="2">
    <brk id="31" max="17" man="1"/>
    <brk id="66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I21"/>
  <sheetViews>
    <sheetView showGridLines="0" view="pageBreakPreview" zoomScaleNormal="75" zoomScaleSheetLayoutView="100" zoomScalePageLayoutView="0" workbookViewId="0" topLeftCell="A1">
      <selection activeCell="A17" sqref="A17:I17"/>
    </sheetView>
  </sheetViews>
  <sheetFormatPr defaultColWidth="9.140625" defaultRowHeight="12.75"/>
  <cols>
    <col min="1" max="1" width="5.8515625" style="323" customWidth="1"/>
    <col min="2" max="2" width="48.57421875" style="323" customWidth="1"/>
    <col min="3" max="3" width="16.140625" style="323" customWidth="1"/>
    <col min="4" max="4" width="12.57421875" style="323" bestFit="1" customWidth="1"/>
    <col min="5" max="5" width="13.57421875" style="323" customWidth="1"/>
    <col min="6" max="6" width="13.28125" style="323" customWidth="1"/>
    <col min="7" max="7" width="12.8515625" style="323" customWidth="1"/>
    <col min="8" max="8" width="13.00390625" style="323" customWidth="1"/>
    <col min="9" max="9" width="13.28125" style="323" customWidth="1"/>
    <col min="10" max="16384" width="9.140625" style="323" customWidth="1"/>
  </cols>
  <sheetData>
    <row r="1" spans="1:9" ht="19.5" thickBot="1">
      <c r="A1" s="391"/>
      <c r="B1" s="392">
        <f>Анкета!A5</f>
        <v>0</v>
      </c>
      <c r="C1" s="391"/>
      <c r="D1" s="391"/>
      <c r="E1" s="391"/>
      <c r="F1" s="391"/>
      <c r="G1" s="391"/>
      <c r="H1" s="1019" t="s">
        <v>107</v>
      </c>
      <c r="I1" s="1019"/>
    </row>
    <row r="2" spans="1:9" ht="18.75" customHeight="1" thickBot="1">
      <c r="A2" s="1024" t="s">
        <v>0</v>
      </c>
      <c r="B2" s="1024" t="s">
        <v>1</v>
      </c>
      <c r="C2" s="1024" t="s">
        <v>2</v>
      </c>
      <c r="D2" s="1021" t="str">
        <f>Анкета!B41</f>
        <v>Установлено на 2015 год</v>
      </c>
      <c r="E2" s="1022"/>
      <c r="F2" s="1023"/>
      <c r="G2" s="1021" t="str">
        <f>Анкета!B42</f>
        <v>Факт 2015 год</v>
      </c>
      <c r="H2" s="1022"/>
      <c r="I2" s="1023"/>
    </row>
    <row r="3" spans="1:9" s="324" customFormat="1" ht="38.25" thickBot="1">
      <c r="A3" s="1025"/>
      <c r="B3" s="1025"/>
      <c r="C3" s="1025"/>
      <c r="D3" s="400" t="s">
        <v>3</v>
      </c>
      <c r="E3" s="401" t="s">
        <v>4</v>
      </c>
      <c r="F3" s="402" t="s">
        <v>5</v>
      </c>
      <c r="G3" s="400" t="s">
        <v>3</v>
      </c>
      <c r="H3" s="401" t="s">
        <v>4</v>
      </c>
      <c r="I3" s="402" t="s">
        <v>5</v>
      </c>
    </row>
    <row r="4" spans="1:9" ht="20.25" thickBot="1">
      <c r="A4" s="403"/>
      <c r="B4" s="1001" t="s">
        <v>25</v>
      </c>
      <c r="C4" s="1002"/>
      <c r="D4" s="1002"/>
      <c r="E4" s="1002"/>
      <c r="F4" s="1020"/>
      <c r="G4" s="1001"/>
      <c r="H4" s="1002"/>
      <c r="I4" s="1020"/>
    </row>
    <row r="5" spans="1:9" ht="18.75">
      <c r="A5" s="404" t="s">
        <v>26</v>
      </c>
      <c r="B5" s="405" t="s">
        <v>27</v>
      </c>
      <c r="C5" s="406" t="s">
        <v>28</v>
      </c>
      <c r="D5" s="407">
        <f>E5+F5</f>
        <v>0</v>
      </c>
      <c r="E5" s="408">
        <f>E6+E9+E12</f>
        <v>0</v>
      </c>
      <c r="F5" s="409">
        <f>F6+F9+F12</f>
        <v>0</v>
      </c>
      <c r="G5" s="407">
        <f>H5+I5</f>
        <v>0</v>
      </c>
      <c r="H5" s="408">
        <f>H6+H9+H12</f>
        <v>0</v>
      </c>
      <c r="I5" s="409">
        <f>I6+I9+I12</f>
        <v>0</v>
      </c>
    </row>
    <row r="6" spans="1:9" ht="18.75">
      <c r="A6" s="410"/>
      <c r="B6" s="411" t="s">
        <v>29</v>
      </c>
      <c r="C6" s="412" t="s">
        <v>28</v>
      </c>
      <c r="D6" s="413">
        <f>E6+F6</f>
        <v>0</v>
      </c>
      <c r="E6" s="414">
        <f>E7*E8/1000</f>
        <v>0</v>
      </c>
      <c r="F6" s="415">
        <f>F7*F8/1000</f>
        <v>0</v>
      </c>
      <c r="G6" s="413">
        <f>H6+I6</f>
        <v>0</v>
      </c>
      <c r="H6" s="414">
        <f>H7*H8/1000</f>
        <v>0</v>
      </c>
      <c r="I6" s="415">
        <f>I7*I8/1000</f>
        <v>0</v>
      </c>
    </row>
    <row r="7" spans="1:9" ht="18.75">
      <c r="A7" s="410"/>
      <c r="B7" s="411" t="s">
        <v>30</v>
      </c>
      <c r="C7" s="412" t="s">
        <v>327</v>
      </c>
      <c r="D7" s="413">
        <f>E7+F7</f>
        <v>0</v>
      </c>
      <c r="E7" s="345"/>
      <c r="F7" s="346"/>
      <c r="G7" s="413">
        <f>H7+I7</f>
        <v>0</v>
      </c>
      <c r="H7" s="347"/>
      <c r="I7" s="348"/>
    </row>
    <row r="8" spans="1:9" ht="19.5">
      <c r="A8" s="410"/>
      <c r="B8" s="411" t="s">
        <v>32</v>
      </c>
      <c r="C8" s="412" t="s">
        <v>328</v>
      </c>
      <c r="D8" s="413">
        <f>IF(D7=0,0,D6/D7)</f>
        <v>0</v>
      </c>
      <c r="E8" s="347"/>
      <c r="F8" s="348"/>
      <c r="G8" s="413">
        <f>IF(G7=0,0,G6/G7)</f>
        <v>0</v>
      </c>
      <c r="H8" s="347"/>
      <c r="I8" s="348"/>
    </row>
    <row r="9" spans="1:9" ht="18.75">
      <c r="A9" s="410"/>
      <c r="B9" s="411" t="s">
        <v>426</v>
      </c>
      <c r="C9" s="412" t="s">
        <v>28</v>
      </c>
      <c r="D9" s="413">
        <f>E9+F9</f>
        <v>0</v>
      </c>
      <c r="E9" s="414">
        <f>E10*E11/1000</f>
        <v>0</v>
      </c>
      <c r="F9" s="415">
        <f>F10*F11/1000</f>
        <v>0</v>
      </c>
      <c r="G9" s="413">
        <f>H9+I9</f>
        <v>0</v>
      </c>
      <c r="H9" s="414">
        <f>H10*H11/1000</f>
        <v>0</v>
      </c>
      <c r="I9" s="415">
        <f>I10*I11/1000</f>
        <v>0</v>
      </c>
    </row>
    <row r="10" spans="1:9" ht="18.75">
      <c r="A10" s="410"/>
      <c r="B10" s="411" t="s">
        <v>403</v>
      </c>
      <c r="C10" s="412" t="s">
        <v>327</v>
      </c>
      <c r="D10" s="413">
        <f>E10+F10</f>
        <v>0</v>
      </c>
      <c r="E10" s="345"/>
      <c r="F10" s="346"/>
      <c r="G10" s="413">
        <f>H10+I10</f>
        <v>0</v>
      </c>
      <c r="H10" s="347"/>
      <c r="I10" s="348"/>
    </row>
    <row r="11" spans="1:9" ht="19.5">
      <c r="A11" s="410"/>
      <c r="B11" s="411" t="s">
        <v>427</v>
      </c>
      <c r="C11" s="412" t="s">
        <v>328</v>
      </c>
      <c r="D11" s="413">
        <f>IF(D10=0,0,D9/D10)</f>
        <v>0</v>
      </c>
      <c r="E11" s="347"/>
      <c r="F11" s="348"/>
      <c r="G11" s="413">
        <f>IF(G10=0,0,G9/G10)</f>
        <v>0</v>
      </c>
      <c r="H11" s="347"/>
      <c r="I11" s="348"/>
    </row>
    <row r="12" spans="1:9" ht="18.75">
      <c r="A12" s="410"/>
      <c r="B12" s="411" t="s">
        <v>34</v>
      </c>
      <c r="C12" s="412" t="s">
        <v>28</v>
      </c>
      <c r="D12" s="413">
        <f>E12+F12</f>
        <v>0</v>
      </c>
      <c r="E12" s="414">
        <f>E13*E14/1000</f>
        <v>0</v>
      </c>
      <c r="F12" s="415">
        <f>F13*F14/1000</f>
        <v>0</v>
      </c>
      <c r="G12" s="413">
        <f>H12+I12</f>
        <v>0</v>
      </c>
      <c r="H12" s="414">
        <f>H13*H14/1000</f>
        <v>0</v>
      </c>
      <c r="I12" s="415">
        <f>I13*I14/1000</f>
        <v>0</v>
      </c>
    </row>
    <row r="13" spans="1:9" ht="18.75">
      <c r="A13" s="410"/>
      <c r="B13" s="411" t="s">
        <v>35</v>
      </c>
      <c r="C13" s="412" t="s">
        <v>327</v>
      </c>
      <c r="D13" s="413">
        <f>E13+F13</f>
        <v>0</v>
      </c>
      <c r="E13" s="345"/>
      <c r="F13" s="346"/>
      <c r="G13" s="413">
        <f>H13+I13</f>
        <v>0</v>
      </c>
      <c r="H13" s="347"/>
      <c r="I13" s="348"/>
    </row>
    <row r="14" spans="1:9" ht="20.25" thickBot="1">
      <c r="A14" s="416"/>
      <c r="B14" s="417" t="s">
        <v>36</v>
      </c>
      <c r="C14" s="418" t="s">
        <v>328</v>
      </c>
      <c r="D14" s="413">
        <f>IF(D13=0,0,D12/D13)</f>
        <v>0</v>
      </c>
      <c r="E14" s="347"/>
      <c r="F14" s="348"/>
      <c r="G14" s="413">
        <f>IF(G13=0,0,G12/G13)</f>
        <v>0</v>
      </c>
      <c r="H14" s="347"/>
      <c r="I14" s="348"/>
    </row>
    <row r="15" spans="1:9" ht="18.75">
      <c r="A15" s="391"/>
      <c r="B15" s="391"/>
      <c r="C15" s="391"/>
      <c r="D15" s="391"/>
      <c r="E15" s="391"/>
      <c r="F15" s="391"/>
      <c r="G15" s="391"/>
      <c r="H15" s="391"/>
      <c r="I15" s="391"/>
    </row>
    <row r="16" spans="1:9" ht="19.5" thickBot="1">
      <c r="A16" s="1003" t="s">
        <v>170</v>
      </c>
      <c r="B16" s="1003"/>
      <c r="C16" s="391"/>
      <c r="D16" s="391"/>
      <c r="E16" s="391"/>
      <c r="F16" s="391"/>
      <c r="G16" s="391"/>
      <c r="H16" s="391"/>
      <c r="I16" s="391"/>
    </row>
    <row r="17" spans="1:9" ht="88.5" customHeight="1" thickBot="1">
      <c r="A17" s="1016"/>
      <c r="B17" s="1017"/>
      <c r="C17" s="1017"/>
      <c r="D17" s="1017"/>
      <c r="E17" s="1017"/>
      <c r="F17" s="1017"/>
      <c r="G17" s="1017"/>
      <c r="H17" s="1017"/>
      <c r="I17" s="1018"/>
    </row>
    <row r="21" spans="1:9" ht="18.75">
      <c r="A21" s="391"/>
      <c r="B21" s="352">
        <f>Анкета!B12</f>
        <v>0</v>
      </c>
      <c r="C21" s="391"/>
      <c r="D21" s="391"/>
      <c r="F21" s="391"/>
      <c r="G21" s="391"/>
      <c r="H21" s="391"/>
      <c r="I21" s="353">
        <f>Анкета!E53</f>
        <v>0</v>
      </c>
    </row>
  </sheetData>
  <sheetProtection password="C094" sheet="1" formatRows="0"/>
  <mergeCells count="10">
    <mergeCell ref="A16:B16"/>
    <mergeCell ref="A17:I17"/>
    <mergeCell ref="H1:I1"/>
    <mergeCell ref="B4:F4"/>
    <mergeCell ref="G4:I4"/>
    <mergeCell ref="D2:F2"/>
    <mergeCell ref="G2:I2"/>
    <mergeCell ref="B2:B3"/>
    <mergeCell ref="A2:A3"/>
    <mergeCell ref="C2:C3"/>
  </mergeCells>
  <printOptions horizontalCentered="1"/>
  <pageMargins left="0.7874015748031497" right="0.7874015748031497" top="1.3779527559055118" bottom="0.3937007874015748" header="0" footer="0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I16"/>
  <sheetViews>
    <sheetView showGridLines="0" view="pageBreakPreview" zoomScale="75" zoomScaleNormal="75" zoomScaleSheetLayoutView="75" zoomScalePageLayoutView="0" workbookViewId="0" topLeftCell="A1">
      <selection activeCell="O15" sqref="O15"/>
    </sheetView>
  </sheetViews>
  <sheetFormatPr defaultColWidth="9.140625" defaultRowHeight="12.75"/>
  <cols>
    <col min="1" max="1" width="10.8515625" style="323" bestFit="1" customWidth="1"/>
    <col min="2" max="2" width="49.7109375" style="323" customWidth="1"/>
    <col min="3" max="3" width="15.140625" style="323" customWidth="1"/>
    <col min="4" max="4" width="12.57421875" style="323" bestFit="1" customWidth="1"/>
    <col min="5" max="5" width="14.00390625" style="323" customWidth="1"/>
    <col min="6" max="6" width="13.28125" style="323" customWidth="1"/>
    <col min="7" max="7" width="12.8515625" style="323" customWidth="1"/>
    <col min="8" max="8" width="14.140625" style="323" customWidth="1"/>
    <col min="9" max="9" width="13.28125" style="323" customWidth="1"/>
    <col min="10" max="16384" width="9.140625" style="323" customWidth="1"/>
  </cols>
  <sheetData>
    <row r="1" spans="2:9" ht="18.75">
      <c r="B1" s="487">
        <f>Анкета!A5</f>
        <v>0</v>
      </c>
      <c r="H1" s="1030" t="s">
        <v>108</v>
      </c>
      <c r="I1" s="1030"/>
    </row>
    <row r="2" spans="1:9" ht="18.75" customHeight="1">
      <c r="A2" s="1031" t="s">
        <v>0</v>
      </c>
      <c r="B2" s="1031" t="s">
        <v>1</v>
      </c>
      <c r="C2" s="1031" t="s">
        <v>2</v>
      </c>
      <c r="D2" s="1032" t="str">
        <f>Анкета!B41</f>
        <v>Установлено на 2015 год</v>
      </c>
      <c r="E2" s="1032"/>
      <c r="F2" s="1032"/>
      <c r="G2" s="1032" t="str">
        <f>Анкета!B42</f>
        <v>Факт 2015 год</v>
      </c>
      <c r="H2" s="1032"/>
      <c r="I2" s="1032"/>
    </row>
    <row r="3" spans="1:9" s="324" customFormat="1" ht="37.5">
      <c r="A3" s="1031"/>
      <c r="B3" s="1031"/>
      <c r="C3" s="1031"/>
      <c r="D3" s="419" t="s">
        <v>3</v>
      </c>
      <c r="E3" s="419" t="s">
        <v>4</v>
      </c>
      <c r="F3" s="419" t="s">
        <v>5</v>
      </c>
      <c r="G3" s="419" t="s">
        <v>3</v>
      </c>
      <c r="H3" s="419" t="s">
        <v>4</v>
      </c>
      <c r="I3" s="419" t="s">
        <v>5</v>
      </c>
    </row>
    <row r="4" spans="1:9" ht="37.5">
      <c r="A4" s="420">
        <v>1</v>
      </c>
      <c r="B4" s="421" t="s">
        <v>38</v>
      </c>
      <c r="C4" s="422" t="s">
        <v>28</v>
      </c>
      <c r="D4" s="423">
        <f>F4+E4</f>
        <v>0</v>
      </c>
      <c r="E4" s="423">
        <f>SUM(E5:E7)</f>
        <v>0</v>
      </c>
      <c r="F4" s="423">
        <f>SUM(F5:F7)</f>
        <v>0</v>
      </c>
      <c r="G4" s="423">
        <f>I4+H4</f>
        <v>0</v>
      </c>
      <c r="H4" s="423">
        <f>SUM(H5:H7)</f>
        <v>0</v>
      </c>
      <c r="I4" s="423">
        <f>SUM(I5:I7)</f>
        <v>0</v>
      </c>
    </row>
    <row r="5" spans="1:9" ht="24" customHeight="1">
      <c r="A5" s="424"/>
      <c r="B5" s="425"/>
      <c r="C5" s="422" t="s">
        <v>28</v>
      </c>
      <c r="D5" s="423">
        <f>F5+E5</f>
        <v>0</v>
      </c>
      <c r="E5" s="426"/>
      <c r="F5" s="426"/>
      <c r="G5" s="423">
        <f>I5+H5</f>
        <v>0</v>
      </c>
      <c r="H5" s="424"/>
      <c r="I5" s="424">
        <v>0</v>
      </c>
    </row>
    <row r="9" spans="1:9" ht="39.75" customHeight="1">
      <c r="A9" s="1033" t="s">
        <v>368</v>
      </c>
      <c r="B9" s="1033"/>
      <c r="C9" s="1033"/>
      <c r="D9" s="1033"/>
      <c r="E9" s="1033"/>
      <c r="F9" s="1033"/>
      <c r="G9" s="1033"/>
      <c r="H9" s="1033"/>
      <c r="I9" s="1033"/>
    </row>
    <row r="10" spans="1:9" ht="18.75">
      <c r="A10" s="364"/>
      <c r="B10" s="364"/>
      <c r="C10" s="364"/>
      <c r="D10" s="364"/>
      <c r="E10" s="364"/>
      <c r="F10" s="364"/>
      <c r="G10" s="364"/>
      <c r="H10" s="364"/>
      <c r="I10" s="364"/>
    </row>
    <row r="11" spans="1:2" ht="19.5" thickBot="1">
      <c r="A11" s="1026" t="s">
        <v>170</v>
      </c>
      <c r="B11" s="1026"/>
    </row>
    <row r="12" spans="1:9" ht="74.25" customHeight="1" thickBot="1">
      <c r="A12" s="1027"/>
      <c r="B12" s="1028"/>
      <c r="C12" s="1028"/>
      <c r="D12" s="1028"/>
      <c r="E12" s="1028"/>
      <c r="F12" s="1028"/>
      <c r="G12" s="1028"/>
      <c r="H12" s="1028"/>
      <c r="I12" s="1029"/>
    </row>
    <row r="16" spans="2:9" ht="18.75">
      <c r="B16" s="364">
        <f>Анкета!B12</f>
        <v>0</v>
      </c>
      <c r="I16" s="365">
        <f>Анкета!E53</f>
        <v>0</v>
      </c>
    </row>
  </sheetData>
  <sheetProtection formatRows="0" insertRows="0"/>
  <mergeCells count="9">
    <mergeCell ref="A11:B11"/>
    <mergeCell ref="A12:I12"/>
    <mergeCell ref="H1:I1"/>
    <mergeCell ref="C2:C3"/>
    <mergeCell ref="B2:B3"/>
    <mergeCell ref="A2:A3"/>
    <mergeCell ref="D2:F2"/>
    <mergeCell ref="G2:I2"/>
    <mergeCell ref="A9:I9"/>
  </mergeCells>
  <printOptions horizontalCentered="1"/>
  <pageMargins left="0.1968503937007874" right="0.1968503937007874" top="0.984251968503937" bottom="0.3937007874015748" header="0" footer="0"/>
  <pageSetup horizontalDpi="600" verticalDpi="600" orientation="landscape" paperSize="9" scale="9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I18"/>
  <sheetViews>
    <sheetView showGridLines="0" view="pageBreakPreview" zoomScale="75" zoomScaleNormal="75" zoomScaleSheetLayoutView="75" zoomScalePageLayoutView="0" workbookViewId="0" topLeftCell="A1">
      <selection activeCell="B5" sqref="B5:B7"/>
    </sheetView>
  </sheetViews>
  <sheetFormatPr defaultColWidth="9.140625" defaultRowHeight="12.75"/>
  <cols>
    <col min="1" max="1" width="10.8515625" style="1" bestFit="1" customWidth="1"/>
    <col min="2" max="2" width="58.57421875" style="1" customWidth="1"/>
    <col min="3" max="3" width="16.140625" style="1" customWidth="1"/>
    <col min="4" max="4" width="12.57421875" style="1" bestFit="1" customWidth="1"/>
    <col min="5" max="5" width="14.00390625" style="1" customWidth="1"/>
    <col min="6" max="6" width="13.28125" style="1" customWidth="1"/>
    <col min="7" max="7" width="12.8515625" style="1" customWidth="1"/>
    <col min="8" max="8" width="14.7109375" style="1" customWidth="1"/>
    <col min="9" max="9" width="13.28125" style="1" customWidth="1"/>
    <col min="10" max="16384" width="9.140625" style="1" customWidth="1"/>
  </cols>
  <sheetData>
    <row r="1" spans="2:9" ht="19.5" thickBot="1">
      <c r="B1" s="486">
        <f>Анкета!A5</f>
        <v>0</v>
      </c>
      <c r="H1" s="1038" t="s">
        <v>271</v>
      </c>
      <c r="I1" s="1038"/>
    </row>
    <row r="2" spans="1:9" ht="18.75" customHeight="1" thickBot="1">
      <c r="A2" s="1039" t="s">
        <v>0</v>
      </c>
      <c r="B2" s="1041" t="s">
        <v>1</v>
      </c>
      <c r="C2" s="1039" t="s">
        <v>2</v>
      </c>
      <c r="D2" s="1043" t="str">
        <f>Анкета!B41</f>
        <v>Установлено на 2015 год</v>
      </c>
      <c r="E2" s="1044"/>
      <c r="F2" s="1045"/>
      <c r="G2" s="1046" t="str">
        <f>Анкета!B42</f>
        <v>Факт 2015 год</v>
      </c>
      <c r="H2" s="1044"/>
      <c r="I2" s="1045"/>
    </row>
    <row r="3" spans="1:9" s="84" customFormat="1" ht="38.25" thickBot="1">
      <c r="A3" s="1040"/>
      <c r="B3" s="1042"/>
      <c r="C3" s="1040"/>
      <c r="D3" s="90" t="s">
        <v>3</v>
      </c>
      <c r="E3" s="14" t="s">
        <v>4</v>
      </c>
      <c r="F3" s="15" t="s">
        <v>5</v>
      </c>
      <c r="G3" s="13" t="s">
        <v>3</v>
      </c>
      <c r="H3" s="14" t="s">
        <v>4</v>
      </c>
      <c r="I3" s="15" t="s">
        <v>5</v>
      </c>
    </row>
    <row r="4" spans="1:9" ht="37.5">
      <c r="A4" s="88">
        <v>1</v>
      </c>
      <c r="B4" s="295" t="s">
        <v>40</v>
      </c>
      <c r="C4" s="61" t="s">
        <v>28</v>
      </c>
      <c r="D4" s="349">
        <f>F4+E4</f>
        <v>0</v>
      </c>
      <c r="E4" s="350">
        <f>SUM(E5:E9)</f>
        <v>0</v>
      </c>
      <c r="F4" s="351">
        <f>SUM(F5:F9)</f>
        <v>0</v>
      </c>
      <c r="G4" s="39">
        <f>I4+H4</f>
        <v>0</v>
      </c>
      <c r="H4" s="350">
        <f>SUM(H5:H9)</f>
        <v>0</v>
      </c>
      <c r="I4" s="351">
        <f>SUM(I5:I9)</f>
        <v>0</v>
      </c>
    </row>
    <row r="5" spans="1:9" ht="18.75">
      <c r="A5" s="699">
        <v>1</v>
      </c>
      <c r="B5" s="700"/>
      <c r="C5" s="701" t="s">
        <v>28</v>
      </c>
      <c r="D5" s="702">
        <f>F5+E5</f>
        <v>0</v>
      </c>
      <c r="E5" s="703"/>
      <c r="F5" s="704"/>
      <c r="G5" s="705">
        <f>I5+H5</f>
        <v>0</v>
      </c>
      <c r="H5" s="706"/>
      <c r="I5" s="707"/>
    </row>
    <row r="6" spans="1:9" ht="18.75">
      <c r="A6" s="48">
        <v>2</v>
      </c>
      <c r="B6" s="72"/>
      <c r="C6" s="70" t="s">
        <v>28</v>
      </c>
      <c r="D6" s="708">
        <f>F6+E6</f>
        <v>0</v>
      </c>
      <c r="E6" s="709"/>
      <c r="F6" s="709"/>
      <c r="G6" s="708">
        <f>I6+H6</f>
        <v>0</v>
      </c>
      <c r="H6" s="48"/>
      <c r="I6" s="48"/>
    </row>
    <row r="7" spans="1:9" ht="18.75">
      <c r="A7" s="48">
        <v>3</v>
      </c>
      <c r="B7" s="72"/>
      <c r="C7" s="70" t="s">
        <v>28</v>
      </c>
      <c r="D7" s="708">
        <f>F7+E7</f>
        <v>0</v>
      </c>
      <c r="E7" s="709"/>
      <c r="F7" s="709"/>
      <c r="G7" s="708">
        <f>I7+H7</f>
        <v>0</v>
      </c>
      <c r="H7" s="48"/>
      <c r="I7" s="48"/>
    </row>
    <row r="11" spans="1:9" ht="39" customHeight="1">
      <c r="A11" s="1047" t="s">
        <v>369</v>
      </c>
      <c r="B11" s="1047"/>
      <c r="C11" s="1047"/>
      <c r="D11" s="1047"/>
      <c r="E11" s="1047"/>
      <c r="F11" s="1047"/>
      <c r="G11" s="1047"/>
      <c r="H11" s="1047"/>
      <c r="I11" s="1047"/>
    </row>
    <row r="13" spans="1:2" ht="19.5" thickBot="1">
      <c r="A13" s="1034" t="s">
        <v>170</v>
      </c>
      <c r="B13" s="1034"/>
    </row>
    <row r="14" spans="1:9" ht="87" customHeight="1" thickBot="1">
      <c r="A14" s="1035"/>
      <c r="B14" s="1036"/>
      <c r="C14" s="1036"/>
      <c r="D14" s="1036"/>
      <c r="E14" s="1036"/>
      <c r="F14" s="1036"/>
      <c r="G14" s="1036"/>
      <c r="H14" s="1036"/>
      <c r="I14" s="1037"/>
    </row>
    <row r="18" spans="1:9" ht="18.75">
      <c r="A18" s="427">
        <f>Анкета!B12</f>
        <v>0</v>
      </c>
      <c r="I18" s="428">
        <f>Анкета!E53</f>
        <v>0</v>
      </c>
    </row>
  </sheetData>
  <sheetProtection/>
  <mergeCells count="9">
    <mergeCell ref="A13:B13"/>
    <mergeCell ref="A14:I14"/>
    <mergeCell ref="H1:I1"/>
    <mergeCell ref="C2:C3"/>
    <mergeCell ref="B2:B3"/>
    <mergeCell ref="A2:A3"/>
    <mergeCell ref="D2:F2"/>
    <mergeCell ref="G2:I2"/>
    <mergeCell ref="A11:I11"/>
  </mergeCells>
  <printOptions horizontalCentered="1"/>
  <pageMargins left="0.1968503937007874" right="0.1968503937007874" top="0.984251968503937" bottom="0.3937007874015748" header="0" footer="0"/>
  <pageSetup horizontalDpi="600" verticalDpi="600" orientation="landscape" paperSize="9" scale="8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MALYAVKO</cp:lastModifiedBy>
  <cp:lastPrinted>2012-04-05T11:16:03Z</cp:lastPrinted>
  <dcterms:created xsi:type="dcterms:W3CDTF">1996-10-08T23:32:33Z</dcterms:created>
  <dcterms:modified xsi:type="dcterms:W3CDTF">2016-02-20T08:09:36Z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</Properties>
</file>